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gonzalez\Documents\"/>
    </mc:Choice>
  </mc:AlternateContent>
  <bookViews>
    <workbookView xWindow="0" yWindow="0" windowWidth="15660" windowHeight="6225"/>
  </bookViews>
  <sheets>
    <sheet name="Comp. 1 Riesgos de Corrupción" sheetId="6" r:id="rId1"/>
    <sheet name="Comp. 3 Rendición de Cuentas" sheetId="2" r:id="rId2"/>
    <sheet name="Comp. 4 Atención al Ciudadano" sheetId="3" r:id="rId3"/>
    <sheet name=" Comp. 5 Transp. y Acc Informa." sheetId="4" r:id="rId4"/>
    <sheet name="Comp. 6 Iniciativas Adicionales"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0" hidden="1">'Comp. 1 Riesgos de Corrupción'!$A$13:$WXK$82</definedName>
    <definedName name="Antijurídico">'[1]Tabla No 9. Ctrl Seguridad Info'!#REF!</definedName>
    <definedName name="_xlnm.Print_Area" localSheetId="3">' Comp. 5 Transp. y Acc Informa.'!$A$1:$O$19</definedName>
    <definedName name="_xlnm.Print_Area" localSheetId="1">'Comp. 3 Rendición de Cuentas'!$A$1:$O$17</definedName>
    <definedName name="_xlnm.Print_Area" localSheetId="2">'Comp. 4 Atención al Ciudadano'!$A$1:$O$22</definedName>
    <definedName name="ControlesSeguridadGeneral">'[1]Tabla No 9. Ctrl Seguridad Info'!#REF!</definedName>
    <definedName name="Corrupción">'[1]Tabla No 9. Ctrl Seguridad Info'!#REF!</definedName>
    <definedName name="Cumplimiento">'[1]Tabla No 9. Ctrl Seguridad Info'!#REF!</definedName>
    <definedName name="Estrategico">'[1]Tabla No 9. Ctrl Seguridad Info'!#REF!</definedName>
    <definedName name="Financiero">'[1]Tabla No 9. Ctrl Seguridad Info'!#REF!</definedName>
    <definedName name="Imagen">'[1]Tabla No 9. Ctrl Seguridad Info'!#REF!</definedName>
    <definedName name="Operativo">'[1]Tabla No 9. Ctrl Seguridad Info'!#REF!</definedName>
    <definedName name="Tecnología">'[1]Tabla No 9. Ctrl Seguridad Info'!#REF!</definedName>
    <definedName name="_xlnm.Print_Titles" localSheetId="0">'Comp. 1 Riesgos de Corrupción'!$2:$13</definedName>
    <definedName name="_xlnm.Print_Titles" localSheetId="2">'Comp. 4 Atención al Ciudadano'!$4:$6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2" i="6" l="1"/>
  <c r="Z82" i="6"/>
  <c r="X82" i="6"/>
  <c r="V82" i="6"/>
  <c r="T82" i="6"/>
  <c r="R82" i="6"/>
  <c r="P82" i="6"/>
  <c r="N82" i="6"/>
  <c r="AD81" i="6"/>
  <c r="AB81" i="6"/>
  <c r="AE81" i="6" s="1"/>
  <c r="Z81" i="6"/>
  <c r="X81" i="6"/>
  <c r="V81" i="6"/>
  <c r="T81" i="6"/>
  <c r="R81" i="6"/>
  <c r="P81" i="6"/>
  <c r="N81" i="6"/>
  <c r="AA81" i="6" s="1"/>
  <c r="AE80" i="6"/>
  <c r="AD80" i="6"/>
  <c r="Z80" i="6"/>
  <c r="X80" i="6"/>
  <c r="V80" i="6"/>
  <c r="T80" i="6"/>
  <c r="R80" i="6"/>
  <c r="P80" i="6"/>
  <c r="AA80" i="6" s="1"/>
  <c r="AB80" i="6" s="1"/>
  <c r="N80" i="6"/>
  <c r="AD79" i="6"/>
  <c r="Z79" i="6"/>
  <c r="X79" i="6"/>
  <c r="V79" i="6"/>
  <c r="T79" i="6"/>
  <c r="R79" i="6"/>
  <c r="P79" i="6"/>
  <c r="N79" i="6"/>
  <c r="AA79" i="6" s="1"/>
  <c r="AB79" i="6" s="1"/>
  <c r="AE79" i="6" s="1"/>
  <c r="J79" i="6"/>
  <c r="AD78" i="6"/>
  <c r="Z78" i="6"/>
  <c r="X78" i="6"/>
  <c r="V78" i="6"/>
  <c r="T78" i="6"/>
  <c r="AA78" i="6" s="1"/>
  <c r="AB78" i="6" s="1"/>
  <c r="AE78" i="6" s="1"/>
  <c r="R78" i="6"/>
  <c r="P78" i="6"/>
  <c r="N78" i="6"/>
  <c r="AD77" i="6"/>
  <c r="Z77" i="6"/>
  <c r="X77" i="6"/>
  <c r="V77" i="6"/>
  <c r="T77" i="6"/>
  <c r="R77" i="6"/>
  <c r="P77" i="6"/>
  <c r="N77" i="6"/>
  <c r="J77" i="6"/>
  <c r="AT76" i="6"/>
  <c r="AD76" i="6"/>
  <c r="Z76" i="6"/>
  <c r="X76" i="6"/>
  <c r="V76" i="6"/>
  <c r="T76" i="6"/>
  <c r="R76" i="6"/>
  <c r="P76" i="6"/>
  <c r="N76" i="6"/>
  <c r="AT75" i="6"/>
  <c r="AD75" i="6"/>
  <c r="Z75" i="6"/>
  <c r="X75" i="6"/>
  <c r="V75" i="6"/>
  <c r="T75" i="6"/>
  <c r="R75" i="6"/>
  <c r="P75" i="6"/>
  <c r="N75" i="6"/>
  <c r="AA75" i="6" s="1"/>
  <c r="AB75" i="6" s="1"/>
  <c r="AE75" i="6" s="1"/>
  <c r="AT74" i="6"/>
  <c r="AF74" i="6"/>
  <c r="AG74" i="6" s="1"/>
  <c r="AD74" i="6"/>
  <c r="Z74" i="6"/>
  <c r="X74" i="6"/>
  <c r="V74" i="6"/>
  <c r="T74" i="6"/>
  <c r="AA74" i="6" s="1"/>
  <c r="AB74" i="6" s="1"/>
  <c r="AE74" i="6" s="1"/>
  <c r="AH74" i="6" s="1"/>
  <c r="R74" i="6"/>
  <c r="P74" i="6"/>
  <c r="N74" i="6"/>
  <c r="J74" i="6"/>
  <c r="AD73" i="6"/>
  <c r="Z73" i="6"/>
  <c r="X73" i="6"/>
  <c r="V73" i="6"/>
  <c r="T73" i="6"/>
  <c r="R73" i="6"/>
  <c r="P73" i="6"/>
  <c r="N73" i="6"/>
  <c r="AA73" i="6" s="1"/>
  <c r="AB73" i="6" s="1"/>
  <c r="AE73" i="6" s="1"/>
  <c r="AT72" i="6"/>
  <c r="AQ72" i="6"/>
  <c r="AO72" i="6"/>
  <c r="AD72" i="6"/>
  <c r="Z72" i="6"/>
  <c r="X72" i="6"/>
  <c r="V72" i="6"/>
  <c r="T72" i="6"/>
  <c r="R72" i="6"/>
  <c r="P72" i="6"/>
  <c r="N72" i="6"/>
  <c r="J72" i="6"/>
  <c r="AD71" i="6"/>
  <c r="Z71" i="6"/>
  <c r="X71" i="6"/>
  <c r="V71" i="6"/>
  <c r="T71" i="6"/>
  <c r="R71" i="6"/>
  <c r="P71" i="6"/>
  <c r="N71" i="6"/>
  <c r="AA71" i="6" s="1"/>
  <c r="AB71" i="6" s="1"/>
  <c r="AE71" i="6" s="1"/>
  <c r="J71" i="6"/>
  <c r="AD70" i="6"/>
  <c r="Z70" i="6"/>
  <c r="X70" i="6"/>
  <c r="V70" i="6"/>
  <c r="T70" i="6"/>
  <c r="AA70" i="6" s="1"/>
  <c r="AB70" i="6" s="1"/>
  <c r="AE70" i="6" s="1"/>
  <c r="R70" i="6"/>
  <c r="P70" i="6"/>
  <c r="N70" i="6"/>
  <c r="J70" i="6"/>
  <c r="AD69" i="6"/>
  <c r="Z69" i="6"/>
  <c r="X69" i="6"/>
  <c r="V69" i="6"/>
  <c r="T69" i="6"/>
  <c r="R69" i="6"/>
  <c r="P69" i="6"/>
  <c r="N69" i="6"/>
  <c r="AD68" i="6"/>
  <c r="AB68" i="6"/>
  <c r="AE68" i="6" s="1"/>
  <c r="Z68" i="6"/>
  <c r="X68" i="6"/>
  <c r="V68" i="6"/>
  <c r="T68" i="6"/>
  <c r="R68" i="6"/>
  <c r="P68" i="6"/>
  <c r="N68" i="6"/>
  <c r="AA68" i="6" s="1"/>
  <c r="AD67" i="6"/>
  <c r="Z67" i="6"/>
  <c r="X67" i="6"/>
  <c r="V67" i="6"/>
  <c r="T67" i="6"/>
  <c r="R67" i="6"/>
  <c r="P67" i="6"/>
  <c r="N67" i="6"/>
  <c r="AA67" i="6" s="1"/>
  <c r="AB67" i="6" s="1"/>
  <c r="AE67" i="6" s="1"/>
  <c r="AD66" i="6"/>
  <c r="Z66" i="6"/>
  <c r="X66" i="6"/>
  <c r="V66" i="6"/>
  <c r="T66" i="6"/>
  <c r="R66" i="6"/>
  <c r="P66" i="6"/>
  <c r="N66" i="6"/>
  <c r="AA66" i="6" s="1"/>
  <c r="AB66" i="6" s="1"/>
  <c r="AE66" i="6" s="1"/>
  <c r="J66" i="6"/>
  <c r="AD65" i="6"/>
  <c r="Z65" i="6"/>
  <c r="X65" i="6"/>
  <c r="V65" i="6"/>
  <c r="T65" i="6"/>
  <c r="AA65" i="6" s="1"/>
  <c r="AB65" i="6" s="1"/>
  <c r="AE65" i="6" s="1"/>
  <c r="R65" i="6"/>
  <c r="P65" i="6"/>
  <c r="N65" i="6"/>
  <c r="AD64" i="6"/>
  <c r="Z64" i="6"/>
  <c r="X64" i="6"/>
  <c r="V64" i="6"/>
  <c r="T64" i="6"/>
  <c r="R64" i="6"/>
  <c r="P64" i="6"/>
  <c r="N64" i="6"/>
  <c r="AA64" i="6" s="1"/>
  <c r="AB64" i="6" s="1"/>
  <c r="AE64" i="6" s="1"/>
  <c r="AF64" i="6" s="1"/>
  <c r="AG64" i="6" s="1"/>
  <c r="AD63" i="6"/>
  <c r="Z63" i="6"/>
  <c r="X63" i="6"/>
  <c r="V63" i="6"/>
  <c r="T63" i="6"/>
  <c r="AA63" i="6" s="1"/>
  <c r="AB63" i="6" s="1"/>
  <c r="AE63" i="6" s="1"/>
  <c r="R63" i="6"/>
  <c r="P63" i="6"/>
  <c r="N63" i="6"/>
  <c r="AD62" i="6"/>
  <c r="Z62" i="6"/>
  <c r="X62" i="6"/>
  <c r="V62" i="6"/>
  <c r="T62" i="6"/>
  <c r="R62" i="6"/>
  <c r="P62" i="6"/>
  <c r="N62" i="6"/>
  <c r="AD61" i="6"/>
  <c r="Z61" i="6"/>
  <c r="X61" i="6"/>
  <c r="V61" i="6"/>
  <c r="T61" i="6"/>
  <c r="AA61" i="6" s="1"/>
  <c r="AB61" i="6" s="1"/>
  <c r="AE61" i="6" s="1"/>
  <c r="AH61" i="6" s="1"/>
  <c r="R61" i="6"/>
  <c r="P61" i="6"/>
  <c r="N61" i="6"/>
  <c r="AD60" i="6"/>
  <c r="Z60" i="6"/>
  <c r="X60" i="6"/>
  <c r="V60" i="6"/>
  <c r="T60" i="6"/>
  <c r="R60" i="6"/>
  <c r="P60" i="6"/>
  <c r="N60" i="6"/>
  <c r="AA60" i="6" s="1"/>
  <c r="AB60" i="6" s="1"/>
  <c r="AE60" i="6" s="1"/>
  <c r="AF60" i="6" s="1"/>
  <c r="AG60" i="6" s="1"/>
  <c r="J60" i="6"/>
  <c r="AD59" i="6"/>
  <c r="AB59" i="6"/>
  <c r="AE59" i="6" s="1"/>
  <c r="Z59" i="6"/>
  <c r="X59" i="6"/>
  <c r="V59" i="6"/>
  <c r="T59" i="6"/>
  <c r="R59" i="6"/>
  <c r="P59" i="6"/>
  <c r="N59" i="6"/>
  <c r="AA59" i="6" s="1"/>
  <c r="J59" i="6"/>
  <c r="AD58" i="6"/>
  <c r="Z58" i="6"/>
  <c r="X58" i="6"/>
  <c r="V58" i="6"/>
  <c r="T58" i="6"/>
  <c r="AA58" i="6" s="1"/>
  <c r="AB58" i="6" s="1"/>
  <c r="AE58" i="6" s="1"/>
  <c r="R58" i="6"/>
  <c r="P58" i="6"/>
  <c r="N58" i="6"/>
  <c r="AQ57" i="6"/>
  <c r="AO57" i="6"/>
  <c r="AD57" i="6"/>
  <c r="Z57" i="6"/>
  <c r="X57" i="6"/>
  <c r="V57" i="6"/>
  <c r="T57" i="6"/>
  <c r="R57" i="6"/>
  <c r="P57" i="6"/>
  <c r="N57" i="6"/>
  <c r="J57" i="6"/>
  <c r="AD56" i="6"/>
  <c r="Z56" i="6"/>
  <c r="X56" i="6"/>
  <c r="V56" i="6"/>
  <c r="T56" i="6"/>
  <c r="R56" i="6"/>
  <c r="P56" i="6"/>
  <c r="N56" i="6"/>
  <c r="AA56" i="6" s="1"/>
  <c r="AB56" i="6" s="1"/>
  <c r="AE56" i="6" s="1"/>
  <c r="J56" i="6"/>
  <c r="AD55" i="6"/>
  <c r="Z55" i="6"/>
  <c r="X55" i="6"/>
  <c r="V55" i="6"/>
  <c r="T55" i="6"/>
  <c r="AA55" i="6" s="1"/>
  <c r="AB55" i="6" s="1"/>
  <c r="AE55" i="6" s="1"/>
  <c r="AH55" i="6" s="1"/>
  <c r="R55" i="6"/>
  <c r="P55" i="6"/>
  <c r="N55" i="6"/>
  <c r="AD54" i="6"/>
  <c r="Z54" i="6"/>
  <c r="X54" i="6"/>
  <c r="V54" i="6"/>
  <c r="T54" i="6"/>
  <c r="R54" i="6"/>
  <c r="P54" i="6"/>
  <c r="N54" i="6"/>
  <c r="AA54" i="6" s="1"/>
  <c r="AB54" i="6" s="1"/>
  <c r="AE54" i="6" s="1"/>
  <c r="AF54" i="6" s="1"/>
  <c r="AG54" i="6" s="1"/>
  <c r="AD53" i="6"/>
  <c r="Z53" i="6"/>
  <c r="X53" i="6"/>
  <c r="V53" i="6"/>
  <c r="T53" i="6"/>
  <c r="AA53" i="6" s="1"/>
  <c r="AB53" i="6" s="1"/>
  <c r="AE53" i="6" s="1"/>
  <c r="R53" i="6"/>
  <c r="P53" i="6"/>
  <c r="N53" i="6"/>
  <c r="J53" i="6"/>
  <c r="AD52" i="6"/>
  <c r="Z52" i="6"/>
  <c r="X52" i="6"/>
  <c r="V52" i="6"/>
  <c r="T52" i="6"/>
  <c r="R52" i="6"/>
  <c r="P52" i="6"/>
  <c r="N52" i="6"/>
  <c r="AA52" i="6" s="1"/>
  <c r="AB52" i="6" s="1"/>
  <c r="AE52" i="6" s="1"/>
  <c r="AD51" i="6"/>
  <c r="Z51" i="6"/>
  <c r="X51" i="6"/>
  <c r="V51" i="6"/>
  <c r="T51" i="6"/>
  <c r="R51" i="6"/>
  <c r="P51" i="6"/>
  <c r="N51" i="6"/>
  <c r="AA51" i="6" s="1"/>
  <c r="AB51" i="6" s="1"/>
  <c r="AE51" i="6" s="1"/>
  <c r="AD50" i="6"/>
  <c r="Z50" i="6"/>
  <c r="X50" i="6"/>
  <c r="V50" i="6"/>
  <c r="T50" i="6"/>
  <c r="R50" i="6"/>
  <c r="P50" i="6"/>
  <c r="N50" i="6"/>
  <c r="J50" i="6"/>
  <c r="AD49" i="6"/>
  <c r="Z49" i="6"/>
  <c r="X49" i="6"/>
  <c r="V49" i="6"/>
  <c r="T49" i="6"/>
  <c r="AA49" i="6" s="1"/>
  <c r="AB49" i="6" s="1"/>
  <c r="AE49" i="6" s="1"/>
  <c r="R49" i="6"/>
  <c r="P49" i="6"/>
  <c r="N49" i="6"/>
  <c r="AD48" i="6"/>
  <c r="Z48" i="6"/>
  <c r="X48" i="6"/>
  <c r="V48" i="6"/>
  <c r="T48" i="6"/>
  <c r="AA48" i="6" s="1"/>
  <c r="AB48" i="6" s="1"/>
  <c r="AE48" i="6" s="1"/>
  <c r="R48" i="6"/>
  <c r="P48" i="6"/>
  <c r="N48" i="6"/>
  <c r="AD47" i="6"/>
  <c r="Z47" i="6"/>
  <c r="X47" i="6"/>
  <c r="V47" i="6"/>
  <c r="T47" i="6"/>
  <c r="R47" i="6"/>
  <c r="P47" i="6"/>
  <c r="N47" i="6"/>
  <c r="AA47" i="6" s="1"/>
  <c r="AB47" i="6" s="1"/>
  <c r="AE47" i="6" s="1"/>
  <c r="AD46" i="6"/>
  <c r="Z46" i="6"/>
  <c r="X46" i="6"/>
  <c r="V46" i="6"/>
  <c r="T46" i="6"/>
  <c r="R46" i="6"/>
  <c r="P46" i="6"/>
  <c r="AA46" i="6" s="1"/>
  <c r="AB46" i="6" s="1"/>
  <c r="N46" i="6"/>
  <c r="AD45" i="6"/>
  <c r="Z45" i="6"/>
  <c r="X45" i="6"/>
  <c r="V45" i="6"/>
  <c r="T45" i="6"/>
  <c r="AA45" i="6" s="1"/>
  <c r="AB45" i="6" s="1"/>
  <c r="AE45" i="6" s="1"/>
  <c r="R45" i="6"/>
  <c r="P45" i="6"/>
  <c r="N45" i="6"/>
  <c r="J45" i="6"/>
  <c r="AQ44" i="6"/>
  <c r="AO44" i="6"/>
  <c r="AD44" i="6"/>
  <c r="Z44" i="6"/>
  <c r="X44" i="6"/>
  <c r="V44" i="6"/>
  <c r="T44" i="6"/>
  <c r="AA44" i="6" s="1"/>
  <c r="AB44" i="6" s="1"/>
  <c r="AE44" i="6" s="1"/>
  <c r="R44" i="6"/>
  <c r="P44" i="6"/>
  <c r="N44" i="6"/>
  <c r="J44" i="6"/>
  <c r="AD43" i="6"/>
  <c r="Z43" i="6"/>
  <c r="X43" i="6"/>
  <c r="V43" i="6"/>
  <c r="T43" i="6"/>
  <c r="R43" i="6"/>
  <c r="P43" i="6"/>
  <c r="N43" i="6"/>
  <c r="AD42" i="6"/>
  <c r="AB42" i="6"/>
  <c r="AE42" i="6" s="1"/>
  <c r="Z42" i="6"/>
  <c r="X42" i="6"/>
  <c r="V42" i="6"/>
  <c r="T42" i="6"/>
  <c r="R42" i="6"/>
  <c r="P42" i="6"/>
  <c r="N42" i="6"/>
  <c r="AA42" i="6" s="1"/>
  <c r="AD41" i="6"/>
  <c r="Z41" i="6"/>
  <c r="X41" i="6"/>
  <c r="V41" i="6"/>
  <c r="T41" i="6"/>
  <c r="R41" i="6"/>
  <c r="P41" i="6"/>
  <c r="N41" i="6"/>
  <c r="J41" i="6"/>
  <c r="AQ26" i="6"/>
  <c r="AO26" i="6"/>
  <c r="AH26" i="6"/>
  <c r="AD26" i="6"/>
  <c r="Z26" i="6"/>
  <c r="X26" i="6"/>
  <c r="V26" i="6"/>
  <c r="T26" i="6"/>
  <c r="R26" i="6"/>
  <c r="P26" i="6"/>
  <c r="AA26" i="6" s="1"/>
  <c r="AB26" i="6" s="1"/>
  <c r="AE26" i="6" s="1"/>
  <c r="AF26" i="6" s="1"/>
  <c r="AG26" i="6" s="1"/>
  <c r="AI26" i="6" s="1"/>
  <c r="AJ26" i="6" s="1"/>
  <c r="AM26" i="6" s="1"/>
  <c r="AN26" i="6" s="1"/>
  <c r="AP26" i="6" s="1"/>
  <c r="AR26" i="6" s="1"/>
  <c r="N26" i="6"/>
  <c r="J26" i="6"/>
  <c r="AD25" i="6"/>
  <c r="AB25" i="6"/>
  <c r="AE25" i="6" s="1"/>
  <c r="Z25" i="6"/>
  <c r="X25" i="6"/>
  <c r="V25" i="6"/>
  <c r="T25" i="6"/>
  <c r="R25" i="6"/>
  <c r="P25" i="6"/>
  <c r="N25" i="6"/>
  <c r="AA25" i="6" s="1"/>
  <c r="J25" i="6"/>
  <c r="AD24" i="6"/>
  <c r="Z24" i="6"/>
  <c r="X24" i="6"/>
  <c r="V24" i="6"/>
  <c r="T24" i="6"/>
  <c r="AA24" i="6" s="1"/>
  <c r="AB24" i="6" s="1"/>
  <c r="AE24" i="6" s="1"/>
  <c r="R24" i="6"/>
  <c r="P24" i="6"/>
  <c r="N24" i="6"/>
  <c r="J24" i="6"/>
  <c r="AD23" i="6"/>
  <c r="Z23" i="6"/>
  <c r="X23" i="6"/>
  <c r="V23" i="6"/>
  <c r="T23" i="6"/>
  <c r="R23" i="6"/>
  <c r="P23" i="6"/>
  <c r="N23" i="6"/>
  <c r="J23" i="6"/>
  <c r="AH22" i="6"/>
  <c r="AD22" i="6"/>
  <c r="Z22" i="6"/>
  <c r="X22" i="6"/>
  <c r="V22" i="6"/>
  <c r="T22" i="6"/>
  <c r="R22" i="6"/>
  <c r="P22" i="6"/>
  <c r="AA22" i="6" s="1"/>
  <c r="AB22" i="6" s="1"/>
  <c r="AE22" i="6" s="1"/>
  <c r="AF22" i="6" s="1"/>
  <c r="AG22" i="6" s="1"/>
  <c r="N22" i="6"/>
  <c r="AD21" i="6"/>
  <c r="Z21" i="6"/>
  <c r="X21" i="6"/>
  <c r="V21" i="6"/>
  <c r="T21" i="6"/>
  <c r="AA21" i="6" s="1"/>
  <c r="AB21" i="6" s="1"/>
  <c r="AE21" i="6" s="1"/>
  <c r="R21" i="6"/>
  <c r="P21" i="6"/>
  <c r="N21" i="6"/>
  <c r="J21" i="6"/>
  <c r="AQ20" i="6"/>
  <c r="AO20" i="6"/>
  <c r="AD20" i="6"/>
  <c r="AB20" i="6"/>
  <c r="AE20" i="6" s="1"/>
  <c r="Z20" i="6"/>
  <c r="X20" i="6"/>
  <c r="V20" i="6"/>
  <c r="T20" i="6"/>
  <c r="R20" i="6"/>
  <c r="P20" i="6"/>
  <c r="N20" i="6"/>
  <c r="AA20" i="6" s="1"/>
  <c r="J20" i="6"/>
  <c r="AD19" i="6"/>
  <c r="Z19" i="6"/>
  <c r="X19" i="6"/>
  <c r="V19" i="6"/>
  <c r="T19" i="6"/>
  <c r="AA19" i="6" s="1"/>
  <c r="AB19" i="6" s="1"/>
  <c r="AE19" i="6" s="1"/>
  <c r="R19" i="6"/>
  <c r="P19" i="6"/>
  <c r="N19" i="6"/>
  <c r="J19" i="6"/>
  <c r="AD18" i="6"/>
  <c r="AB18" i="6"/>
  <c r="AE18" i="6" s="1"/>
  <c r="Z18" i="6"/>
  <c r="X18" i="6"/>
  <c r="V18" i="6"/>
  <c r="T18" i="6"/>
  <c r="R18" i="6"/>
  <c r="P18" i="6"/>
  <c r="N18" i="6"/>
  <c r="AA18" i="6" s="1"/>
  <c r="J18" i="6"/>
  <c r="AD17" i="6"/>
  <c r="Z17" i="6"/>
  <c r="X17" i="6"/>
  <c r="V17" i="6"/>
  <c r="T17" i="6"/>
  <c r="R17" i="6"/>
  <c r="P17" i="6"/>
  <c r="AA17" i="6" s="1"/>
  <c r="AB17" i="6" s="1"/>
  <c r="AE17" i="6" s="1"/>
  <c r="N17" i="6"/>
  <c r="AD16" i="6"/>
  <c r="Z16" i="6"/>
  <c r="X16" i="6"/>
  <c r="V16" i="6"/>
  <c r="T16" i="6"/>
  <c r="AA16" i="6" s="1"/>
  <c r="AB16" i="6" s="1"/>
  <c r="AE16" i="6" s="1"/>
  <c r="R16" i="6"/>
  <c r="P16" i="6"/>
  <c r="N16" i="6"/>
  <c r="J16" i="6"/>
  <c r="AD15" i="6"/>
  <c r="Z15" i="6"/>
  <c r="X15" i="6"/>
  <c r="V15" i="6"/>
  <c r="T15" i="6"/>
  <c r="R15" i="6"/>
  <c r="P15" i="6"/>
  <c r="N15" i="6"/>
  <c r="J15" i="6"/>
  <c r="AD14" i="6"/>
  <c r="Z14" i="6"/>
  <c r="X14" i="6"/>
  <c r="V14" i="6"/>
  <c r="T14" i="6"/>
  <c r="R14" i="6"/>
  <c r="AA14" i="6" s="1"/>
  <c r="AB14" i="6" s="1"/>
  <c r="AE14" i="6" s="1"/>
  <c r="P14" i="6"/>
  <c r="N14" i="6"/>
  <c r="J14" i="6"/>
  <c r="X11" i="6"/>
  <c r="X10" i="6"/>
  <c r="P10" i="6"/>
  <c r="AH67" i="6" l="1"/>
  <c r="AF67" i="6"/>
  <c r="AG67" i="6" s="1"/>
  <c r="AH78" i="6"/>
  <c r="AF78" i="6"/>
  <c r="AG78" i="6" s="1"/>
  <c r="AH19" i="6"/>
  <c r="AF19" i="6"/>
  <c r="AG19" i="6" s="1"/>
  <c r="AI19" i="6" s="1"/>
  <c r="AJ19" i="6" s="1"/>
  <c r="AM19" i="6" s="1"/>
  <c r="AH24" i="6"/>
  <c r="AF24" i="6"/>
  <c r="AG24" i="6" s="1"/>
  <c r="AI24" i="6" s="1"/>
  <c r="AJ24" i="6" s="1"/>
  <c r="AM24" i="6" s="1"/>
  <c r="AF45" i="6"/>
  <c r="AG45" i="6" s="1"/>
  <c r="AH45" i="6"/>
  <c r="AF48" i="6"/>
  <c r="AG48" i="6" s="1"/>
  <c r="AH48" i="6"/>
  <c r="AF49" i="6"/>
  <c r="AG49" i="6" s="1"/>
  <c r="AH49" i="6"/>
  <c r="AH70" i="6"/>
  <c r="AF70" i="6"/>
  <c r="AG70" i="6" s="1"/>
  <c r="AI70" i="6" s="1"/>
  <c r="AJ70" i="6" s="1"/>
  <c r="AM70" i="6" s="1"/>
  <c r="AH17" i="6"/>
  <c r="AF17" i="6"/>
  <c r="AG17" i="6" s="1"/>
  <c r="AH44" i="6"/>
  <c r="AF44" i="6"/>
  <c r="AG44" i="6" s="1"/>
  <c r="AI44" i="6" s="1"/>
  <c r="AJ44" i="6" s="1"/>
  <c r="AM44" i="6" s="1"/>
  <c r="AN44" i="6" s="1"/>
  <c r="AP44" i="6" s="1"/>
  <c r="AR44" i="6" s="1"/>
  <c r="AF47" i="6"/>
  <c r="AG47" i="6" s="1"/>
  <c r="AH47" i="6"/>
  <c r="AH65" i="6"/>
  <c r="AF65" i="6"/>
  <c r="AG65" i="6" s="1"/>
  <c r="AF16" i="6"/>
  <c r="AG16" i="6" s="1"/>
  <c r="AI16" i="6" s="1"/>
  <c r="AJ16" i="6" s="1"/>
  <c r="AM16" i="6" s="1"/>
  <c r="AH16" i="6"/>
  <c r="AH20" i="6"/>
  <c r="AF20" i="6"/>
  <c r="AG20" i="6" s="1"/>
  <c r="AI20" i="6" s="1"/>
  <c r="AJ20" i="6" s="1"/>
  <c r="AM20" i="6" s="1"/>
  <c r="AN20" i="6" s="1"/>
  <c r="AP20" i="6" s="1"/>
  <c r="AR20" i="6" s="1"/>
  <c r="AH21" i="6"/>
  <c r="AF21" i="6"/>
  <c r="AG21" i="6" s="1"/>
  <c r="AI21" i="6" s="1"/>
  <c r="AJ21" i="6" s="1"/>
  <c r="AM21" i="6" s="1"/>
  <c r="AH14" i="6"/>
  <c r="AF14" i="6"/>
  <c r="AG14" i="6" s="1"/>
  <c r="AI14" i="6" s="1"/>
  <c r="AJ14" i="6" s="1"/>
  <c r="AM14" i="6" s="1"/>
  <c r="AF18" i="6"/>
  <c r="AG18" i="6" s="1"/>
  <c r="AI18" i="6" s="1"/>
  <c r="AJ18" i="6" s="1"/>
  <c r="AM18" i="6" s="1"/>
  <c r="AH18" i="6"/>
  <c r="AH52" i="6"/>
  <c r="AF52" i="6"/>
  <c r="AG52" i="6" s="1"/>
  <c r="AF55" i="6"/>
  <c r="AG55" i="6" s="1"/>
  <c r="AF61" i="6"/>
  <c r="AG61" i="6" s="1"/>
  <c r="AH63" i="6"/>
  <c r="AF63" i="6"/>
  <c r="AG63" i="6" s="1"/>
  <c r="AF66" i="6"/>
  <c r="AG66" i="6" s="1"/>
  <c r="AH66" i="6"/>
  <c r="AF68" i="6"/>
  <c r="AG68" i="6" s="1"/>
  <c r="AH68" i="6"/>
  <c r="AH73" i="6"/>
  <c r="AF73" i="6"/>
  <c r="AG73" i="6" s="1"/>
  <c r="AH60" i="6"/>
  <c r="AA15" i="6"/>
  <c r="AB15" i="6" s="1"/>
  <c r="AE15" i="6" s="1"/>
  <c r="AA23" i="6"/>
  <c r="AB23" i="6" s="1"/>
  <c r="AE23" i="6" s="1"/>
  <c r="AF25" i="6"/>
  <c r="AG25" i="6" s="1"/>
  <c r="AI25" i="6" s="1"/>
  <c r="AJ25" i="6" s="1"/>
  <c r="AM25" i="6" s="1"/>
  <c r="AH25" i="6"/>
  <c r="AA41" i="6"/>
  <c r="AB41" i="6" s="1"/>
  <c r="AE41" i="6" s="1"/>
  <c r="AF51" i="6"/>
  <c r="AG51" i="6" s="1"/>
  <c r="AH51" i="6"/>
  <c r="AH64" i="6"/>
  <c r="AF79" i="6"/>
  <c r="AG79" i="6" s="1"/>
  <c r="AH79" i="6"/>
  <c r="AH80" i="6"/>
  <c r="AF80" i="6"/>
  <c r="AG80" i="6" s="1"/>
  <c r="AF81" i="6"/>
  <c r="AG81" i="6" s="1"/>
  <c r="AH81" i="6"/>
  <c r="AF42" i="6"/>
  <c r="AG42" i="6" s="1"/>
  <c r="AH42" i="6"/>
  <c r="AF75" i="6"/>
  <c r="AG75" i="6" s="1"/>
  <c r="AH75" i="6"/>
  <c r="AA43" i="6"/>
  <c r="AB43" i="6" s="1"/>
  <c r="AE43" i="6" s="1"/>
  <c r="AE46" i="6"/>
  <c r="AH53" i="6"/>
  <c r="AF53" i="6"/>
  <c r="AG53" i="6" s="1"/>
  <c r="AI53" i="6" s="1"/>
  <c r="AJ53" i="6" s="1"/>
  <c r="AM53" i="6" s="1"/>
  <c r="AF56" i="6"/>
  <c r="AG56" i="6" s="1"/>
  <c r="AI56" i="6" s="1"/>
  <c r="AJ56" i="6" s="1"/>
  <c r="AM56" i="6" s="1"/>
  <c r="AH56" i="6"/>
  <c r="AH58" i="6"/>
  <c r="AF58" i="6"/>
  <c r="AG58" i="6" s="1"/>
  <c r="AF71" i="6"/>
  <c r="AG71" i="6" s="1"/>
  <c r="AI71" i="6" s="1"/>
  <c r="AJ71" i="6" s="1"/>
  <c r="AM71" i="6" s="1"/>
  <c r="AH71" i="6"/>
  <c r="AA62" i="6"/>
  <c r="AB62" i="6" s="1"/>
  <c r="AE62" i="6" s="1"/>
  <c r="AH54" i="6"/>
  <c r="AF59" i="6"/>
  <c r="AG59" i="6" s="1"/>
  <c r="AI59" i="6" s="1"/>
  <c r="AJ59" i="6" s="1"/>
  <c r="AM59" i="6" s="1"/>
  <c r="AH59" i="6"/>
  <c r="AA77" i="6"/>
  <c r="AB77" i="6" s="1"/>
  <c r="AE77" i="6" s="1"/>
  <c r="AA50" i="6"/>
  <c r="AB50" i="6" s="1"/>
  <c r="AE50" i="6" s="1"/>
  <c r="AA57" i="6"/>
  <c r="AB57" i="6" s="1"/>
  <c r="AE57" i="6" s="1"/>
  <c r="AA69" i="6"/>
  <c r="AB69" i="6" s="1"/>
  <c r="AE69" i="6" s="1"/>
  <c r="AA72" i="6"/>
  <c r="AB72" i="6" s="1"/>
  <c r="AE72" i="6" s="1"/>
  <c r="AA76" i="6"/>
  <c r="AB76" i="6" s="1"/>
  <c r="AE76" i="6" s="1"/>
  <c r="AA82" i="6"/>
  <c r="AB82" i="6" s="1"/>
  <c r="AE82" i="6" s="1"/>
  <c r="AI60" i="6" l="1"/>
  <c r="AJ60" i="6" s="1"/>
  <c r="AM60" i="6" s="1"/>
  <c r="AI74" i="6"/>
  <c r="AJ74" i="6" s="1"/>
  <c r="AM74" i="6" s="1"/>
  <c r="AO59" i="6"/>
  <c r="AQ59" i="6" s="1"/>
  <c r="AN59" i="6"/>
  <c r="AP59" i="6" s="1"/>
  <c r="AR59" i="6" s="1"/>
  <c r="AO14" i="6"/>
  <c r="AQ14" i="6" s="1"/>
  <c r="AN14" i="6"/>
  <c r="AP14" i="6" s="1"/>
  <c r="AR14" i="6" s="1"/>
  <c r="AO70" i="6"/>
  <c r="AQ70" i="6" s="1"/>
  <c r="AN70" i="6"/>
  <c r="AP70" i="6" s="1"/>
  <c r="AR70" i="6" s="1"/>
  <c r="AF76" i="6"/>
  <c r="AG76" i="6" s="1"/>
  <c r="AH76" i="6"/>
  <c r="AH50" i="6"/>
  <c r="AF50" i="6"/>
  <c r="AG50" i="6" s="1"/>
  <c r="AI50" i="6" s="1"/>
  <c r="AJ50" i="6" s="1"/>
  <c r="AM50" i="6" s="1"/>
  <c r="AO53" i="6"/>
  <c r="AQ53" i="6" s="1"/>
  <c r="AN53" i="6"/>
  <c r="AP53" i="6" s="1"/>
  <c r="AR53" i="6" s="1"/>
  <c r="AO25" i="6"/>
  <c r="AQ25" i="6" s="1"/>
  <c r="AN25" i="6"/>
  <c r="AP25" i="6" s="1"/>
  <c r="AR25" i="6" s="1"/>
  <c r="AH82" i="6"/>
  <c r="AF82" i="6"/>
  <c r="AG82" i="6" s="1"/>
  <c r="AI79" i="6" s="1"/>
  <c r="AJ79" i="6" s="1"/>
  <c r="AM79" i="6" s="1"/>
  <c r="AO71" i="6"/>
  <c r="AQ71" i="6" s="1"/>
  <c r="AN71" i="6"/>
  <c r="AP71" i="6" s="1"/>
  <c r="AR71" i="6" s="1"/>
  <c r="AO24" i="6"/>
  <c r="AQ24" i="6" s="1"/>
  <c r="AN24" i="6"/>
  <c r="AP24" i="6" s="1"/>
  <c r="AR24" i="6" s="1"/>
  <c r="AF72" i="6"/>
  <c r="AG72" i="6" s="1"/>
  <c r="AI72" i="6" s="1"/>
  <c r="AJ72" i="6" s="1"/>
  <c r="AM72" i="6" s="1"/>
  <c r="AN72" i="6" s="1"/>
  <c r="AP72" i="6" s="1"/>
  <c r="AR72" i="6" s="1"/>
  <c r="AH72" i="6"/>
  <c r="AF77" i="6"/>
  <c r="AG77" i="6" s="1"/>
  <c r="AI77" i="6" s="1"/>
  <c r="AJ77" i="6" s="1"/>
  <c r="AM77" i="6" s="1"/>
  <c r="AH77" i="6"/>
  <c r="AF62" i="6"/>
  <c r="AG62" i="6" s="1"/>
  <c r="AH62" i="6"/>
  <c r="AH23" i="6"/>
  <c r="AF23" i="6"/>
  <c r="AG23" i="6" s="1"/>
  <c r="AI23" i="6" s="1"/>
  <c r="AJ23" i="6" s="1"/>
  <c r="AM23" i="6" s="1"/>
  <c r="AO21" i="6"/>
  <c r="AQ21" i="6" s="1"/>
  <c r="AN21" i="6"/>
  <c r="AP21" i="6" s="1"/>
  <c r="AR21" i="6" s="1"/>
  <c r="AO19" i="6"/>
  <c r="AQ19" i="6" s="1"/>
  <c r="AN19" i="6"/>
  <c r="AP19" i="6" s="1"/>
  <c r="AF57" i="6"/>
  <c r="AG57" i="6" s="1"/>
  <c r="AI57" i="6" s="1"/>
  <c r="AJ57" i="6" s="1"/>
  <c r="AM57" i="6" s="1"/>
  <c r="AN57" i="6" s="1"/>
  <c r="AP57" i="6" s="1"/>
  <c r="AR57" i="6" s="1"/>
  <c r="AH57" i="6"/>
  <c r="AO56" i="6"/>
  <c r="AQ56" i="6" s="1"/>
  <c r="AN56" i="6"/>
  <c r="AP56" i="6" s="1"/>
  <c r="AH43" i="6"/>
  <c r="AF43" i="6"/>
  <c r="AG43" i="6" s="1"/>
  <c r="AH69" i="6"/>
  <c r="AF69" i="6"/>
  <c r="AG69" i="6" s="1"/>
  <c r="AH46" i="6"/>
  <c r="AF46" i="6"/>
  <c r="AG46" i="6" s="1"/>
  <c r="AI45" i="6" s="1"/>
  <c r="AJ45" i="6" s="1"/>
  <c r="AM45" i="6" s="1"/>
  <c r="AH41" i="6"/>
  <c r="AF41" i="6"/>
  <c r="AG41" i="6" s="1"/>
  <c r="AF15" i="6"/>
  <c r="AG15" i="6" s="1"/>
  <c r="AI15" i="6" s="1"/>
  <c r="AJ15" i="6" s="1"/>
  <c r="AM15" i="6" s="1"/>
  <c r="AH15" i="6"/>
  <c r="AI66" i="6"/>
  <c r="AJ66" i="6" s="1"/>
  <c r="AM66" i="6" s="1"/>
  <c r="AN18" i="6"/>
  <c r="AP18" i="6" s="1"/>
  <c r="AO18" i="6"/>
  <c r="AQ18" i="6" s="1"/>
  <c r="AN16" i="6"/>
  <c r="AP16" i="6" s="1"/>
  <c r="AO16" i="6"/>
  <c r="AQ16" i="6" s="1"/>
  <c r="AO45" i="6" l="1"/>
  <c r="AQ45" i="6" s="1"/>
  <c r="AN45" i="6"/>
  <c r="AP45" i="6" s="1"/>
  <c r="AR45" i="6" s="1"/>
  <c r="AO79" i="6"/>
  <c r="AQ79" i="6" s="1"/>
  <c r="AN79" i="6"/>
  <c r="AP79" i="6" s="1"/>
  <c r="AR79" i="6" s="1"/>
  <c r="AO66" i="6"/>
  <c r="AQ66" i="6" s="1"/>
  <c r="AN66" i="6"/>
  <c r="AP66" i="6" s="1"/>
  <c r="AR66" i="6" s="1"/>
  <c r="AN15" i="6"/>
  <c r="AP15" i="6" s="1"/>
  <c r="AO15" i="6"/>
  <c r="AQ15" i="6" s="1"/>
  <c r="AN50" i="6"/>
  <c r="AP50" i="6" s="1"/>
  <c r="AO50" i="6"/>
  <c r="AQ50" i="6" s="1"/>
  <c r="AR16" i="6"/>
  <c r="AO77" i="6"/>
  <c r="AQ77" i="6" s="1"/>
  <c r="AN77" i="6"/>
  <c r="AP77" i="6" s="1"/>
  <c r="AR18" i="6"/>
  <c r="AI41" i="6"/>
  <c r="AJ41" i="6" s="1"/>
  <c r="AM41" i="6" s="1"/>
  <c r="AR56" i="6"/>
  <c r="AR19" i="6"/>
  <c r="AN23" i="6"/>
  <c r="AP23" i="6" s="1"/>
  <c r="AR23" i="6" s="1"/>
  <c r="AO23" i="6"/>
  <c r="AQ23" i="6" s="1"/>
  <c r="AO74" i="6"/>
  <c r="AQ74" i="6" s="1"/>
  <c r="AN74" i="6"/>
  <c r="AP74" i="6" s="1"/>
  <c r="AO60" i="6"/>
  <c r="AQ60" i="6" s="1"/>
  <c r="AN60" i="6"/>
  <c r="AP60" i="6" s="1"/>
  <c r="AR60" i="6" l="1"/>
  <c r="AN41" i="6"/>
  <c r="AP41" i="6" s="1"/>
  <c r="AR41" i="6" s="1"/>
  <c r="AO41" i="6"/>
  <c r="AQ41" i="6" s="1"/>
  <c r="AR15" i="6"/>
  <c r="AR74" i="6"/>
  <c r="AR77" i="6"/>
  <c r="AR50" i="6"/>
  <c r="K10" i="3" l="1"/>
  <c r="K9" i="3"/>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6"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7"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7" authorId="2" shapeId="0">
      <text>
        <r>
          <rPr>
            <sz val="9"/>
            <color indexed="81"/>
            <rFont val="Tahoma"/>
            <family val="2"/>
          </rPr>
          <t>Consigne el resultado del monitoreo o revisiónal cumplimiento de la acción</t>
        </r>
      </text>
    </comment>
    <comment ref="BA7" authorId="2" shapeId="0">
      <text>
        <r>
          <rPr>
            <sz val="9"/>
            <color indexed="81"/>
            <rFont val="Tahoma"/>
            <family val="2"/>
          </rPr>
          <t>Indique el porcentaje de avance en el  cumplimiento de la acción</t>
        </r>
      </text>
    </comment>
    <comment ref="BB7" authorId="2" shapeId="0">
      <text>
        <r>
          <rPr>
            <sz val="9"/>
            <color indexed="81"/>
            <rFont val="Tahoma"/>
            <family val="2"/>
          </rPr>
          <t>Relacione el seguimiento o la verificación en el cumplimiento de la acción y la efectividad de los controles</t>
        </r>
      </text>
    </comment>
    <comment ref="BC7" authorId="2" shapeId="0">
      <text>
        <r>
          <rPr>
            <sz val="9"/>
            <color indexed="81"/>
            <rFont val="Tahoma"/>
            <family val="2"/>
          </rPr>
          <t xml:space="preserve">Determine el estado del riesgo, de acuerdo con la verificación efectuada
</t>
        </r>
      </text>
    </comment>
    <comment ref="BD7" authorId="2" shapeId="0">
      <text>
        <r>
          <rPr>
            <sz val="9"/>
            <color indexed="81"/>
            <rFont val="Tahoma"/>
            <family val="2"/>
          </rPr>
          <t>Relaciona aclaraciones adicionales sobre el seguimiento, en el evento de ser necesario</t>
        </r>
      </text>
    </comment>
    <comment ref="K8" authorId="1" shapeId="0">
      <text>
        <r>
          <rPr>
            <sz val="9"/>
            <color indexed="81"/>
            <rFont val="Tahoma"/>
            <family val="2"/>
          </rPr>
          <t>Un control puede ser tan eficiente que ayude a mitigar varias causas, en estos casos se repite el control, asociado de manera independiente a la causa específica</t>
        </r>
      </text>
    </comment>
    <comment ref="AQ8"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8"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9" authorId="3" shapeId="0">
      <text>
        <r>
          <rPr>
            <sz val="9"/>
            <color indexed="81"/>
            <rFont val="Tahoma"/>
            <family val="2"/>
          </rPr>
          <t xml:space="preserve">Para Riesgo de Corrupción el impacto se debe calacular con la tabla No 5. El menor impacto es 3
</t>
        </r>
      </text>
    </comment>
    <comment ref="J9" authorId="2" shapeId="0">
      <text>
        <r>
          <rPr>
            <sz val="9"/>
            <color indexed="81"/>
            <rFont val="Tahoma"/>
            <family val="2"/>
          </rPr>
          <t xml:space="preserve">Cálculo automático
</t>
        </r>
      </text>
    </comment>
    <comment ref="AR9" authorId="2" shapeId="0">
      <text>
        <r>
          <rPr>
            <sz val="9"/>
            <color indexed="81"/>
            <rFont val="Tahoma"/>
            <family val="2"/>
          </rPr>
          <t xml:space="preserve">cálculo automático
</t>
        </r>
      </text>
    </comment>
    <comment ref="AO10" authorId="3" shapeId="0">
      <text>
        <r>
          <rPr>
            <b/>
            <sz val="9"/>
            <color indexed="81"/>
            <rFont val="Tahoma"/>
            <family val="2"/>
          </rPr>
          <t>Para los riesgos de corrupción únicamente hay disminución de probabilidad. Es decir, para el impacto no opera el desplazamiento</t>
        </r>
      </text>
    </comment>
    <comment ref="AA11"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1" authorId="3" shapeId="0">
      <text>
        <r>
          <rPr>
            <sz val="9"/>
            <color indexed="81"/>
            <rFont val="Tahoma"/>
            <family val="2"/>
          </rPr>
          <t>Fuerte:100
Moderado:50
Débil:0</t>
        </r>
      </text>
    </comment>
    <comment ref="K13" authorId="1" shapeId="0">
      <text>
        <r>
          <rPr>
            <sz val="9"/>
            <color indexed="81"/>
            <rFont val="Tahoma"/>
            <family val="2"/>
          </rPr>
          <t>Un control puede ser tan eficiente que ayude a mitigar varias causas, en estos casos se repite el control, asociado de manera independiente a la causa específica</t>
        </r>
      </text>
    </comment>
    <comment ref="L13"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<sst xmlns="http://schemas.openxmlformats.org/spreadsheetml/2006/main" count="1452" uniqueCount="669">
  <si>
    <t>FORMULACIÓN</t>
  </si>
  <si>
    <t>MONITOREO Y REVISION
(Responsable de Proceso)</t>
  </si>
  <si>
    <t>SEGUIMIENTO Y VERIFICACIÓN
(Oficina de Control Interno)</t>
  </si>
  <si>
    <t>5.5</t>
  </si>
  <si>
    <t>Componente 3 Rendición de Cuentas</t>
  </si>
  <si>
    <t>Componente 4 Atención al Ciudadano.</t>
  </si>
  <si>
    <t>Componente 6 Iniciativas Adicionales</t>
  </si>
  <si>
    <t>4.6</t>
  </si>
  <si>
    <t>4.7</t>
  </si>
  <si>
    <t>3.3</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</si>
  <si>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</si>
  <si>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Página Web actualizada</t>
  </si>
  <si>
    <t>Nº Actualizaciones realizadas/ Nº Actualizaciones requeridas *100</t>
  </si>
  <si>
    <t>Link de orientación al ciudadano en la Página Web actualizado</t>
  </si>
  <si>
    <t>4.8</t>
  </si>
  <si>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</si>
  <si>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</si>
  <si>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</si>
  <si>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t xml:space="preserve">Dirección de Apoyo al Despacho </t>
  </si>
  <si>
    <t xml:space="preserve">Convenios interinstitucionales suscritos con las Contralorías Territoriales, para actividades de cooperación técnica, académica e investigativa. </t>
  </si>
  <si>
    <t>3.1</t>
  </si>
  <si>
    <t>3.2</t>
  </si>
  <si>
    <t>3.4</t>
  </si>
  <si>
    <t>Dirección de Participación Ciudadana y Desarrollo Local</t>
  </si>
  <si>
    <t>3.5</t>
  </si>
  <si>
    <t>3.6</t>
  </si>
  <si>
    <t>4.9</t>
  </si>
  <si>
    <t>4.1</t>
  </si>
  <si>
    <t>4.2</t>
  </si>
  <si>
    <t>5.1</t>
  </si>
  <si>
    <t>5.3</t>
  </si>
  <si>
    <t>5.4</t>
  </si>
  <si>
    <t>Número de factores de accesibilidad implementados /  Número de factores de accesibilidad definidos por la Dirección de TIC</t>
  </si>
  <si>
    <t>Dirección de Tecnologías de la Información y las Comunicaciones</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</si>
  <si>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</si>
  <si>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</si>
  <si>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 xml:space="preserve">Dirección de Tecnologías de la Información y las Comunicaciones </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</si>
  <si>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</si>
  <si>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Socializar y recordar los factores de accesibilidad  del portal web institucional al interior de la entidad y a la ciudadanía en general.</t>
  </si>
  <si>
    <t>Seis (6) mensajes de socialización  y recordación de los factores de accesibilidad del nuevo portal web, publicados.</t>
  </si>
  <si>
    <t>5.7</t>
  </si>
  <si>
    <t>Número de mensajes publicados de socialización y recordación de los factores de accesibilidad web /  Número de mensajes de socialización  y recordación de los factores de accesibilidad del nuevo portal web programados para la vigencia</t>
  </si>
  <si>
    <t>No. Total de seguimientos realizados a los Convenios interinstitucionales suscritos con las Contralorías Territoriales/No. Total de seguimientos programados a los Convenios interinstitucionales suscritos con las Contralorías Territoriales*100</t>
  </si>
  <si>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</si>
  <si>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</si>
  <si>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Suscribir los convenios interinstitucionales con las Contralorías Territoriales que sean necesarios para realizar actividades de cooperación técnica, académica e investigativa; y hacer un seguimiento semestral a los mismos.</t>
  </si>
  <si>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</si>
  <si>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</si>
  <si>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</si>
  <si>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</si>
  <si>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</si>
  <si>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</si>
  <si>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</si>
  <si>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</si>
  <si>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</si>
  <si>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</si>
  <si>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</si>
  <si>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</si>
  <si>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</si>
  <si>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</si>
  <si>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r>
      <t xml:space="preserve">(12)
Estado de la actividad
</t>
    </r>
    <r>
      <rPr>
        <b/>
        <sz val="11"/>
        <color theme="1"/>
        <rFont val="Calibri"/>
        <family val="2"/>
        <scheme val="minor"/>
      </rPr>
      <t>(E: Ejecución
C: Cumplida)</t>
    </r>
  </si>
  <si>
    <t xml:space="preserve">(13)
Observaciones
</t>
  </si>
  <si>
    <t>(14)
Auditor OCI</t>
  </si>
  <si>
    <t>Página 2 de 5</t>
  </si>
  <si>
    <t>Página 3 de 5</t>
  </si>
  <si>
    <t>Página 4 de 5</t>
  </si>
  <si>
    <t>Página 5 de 5</t>
  </si>
  <si>
    <t xml:space="preserve">Capacitar al 60% de los servidores públicos de la Dirección de Participación Ciudadana y Desarrollo Local sobre temas relacionados con participación ciudadana y comunicación con partes interesadas. </t>
  </si>
  <si>
    <t xml:space="preserve">Capacitar  al 40% de los servidores públicos de la Entidad de todos los niveles jerárquicos en temas relacionados con servicio al cliente para fortalecer dicha competencia. </t>
  </si>
  <si>
    <t>Total horas disponibles del aplicativo Sigespro - PQRs durante el cuatrimestre * 100 /1920 horas de servicio cuatrimestre del aplicativo SIGESPRO -PQRs</t>
  </si>
  <si>
    <t xml:space="preserve">Disponibilidad  entre el 95 y el 100%     del aplicativo SIGESPRO para la atención de los derechos de petición  de los ciudadanos.  </t>
  </si>
  <si>
    <t>5.6</t>
  </si>
  <si>
    <t>Nº de Fondos de Desarrollo Local a los que se rindió cuenta *100 / Nº de Fondos de Desarrollo Local</t>
  </si>
  <si>
    <r>
      <t xml:space="preserve">FORMULACIÓN, MONITOREO Y SEGUIMIENTO PLAN ANTICORRUPCIÓN Y DE ATENCIÓN AL CIUDADANO - PAAC
(1) Vigencia </t>
    </r>
    <r>
      <rPr>
        <b/>
        <u/>
        <sz val="14"/>
        <color theme="1"/>
        <rFont val="Calibri"/>
        <family val="2"/>
        <scheme val="minor"/>
      </rPr>
      <t>_2019_</t>
    </r>
    <r>
      <rPr>
        <b/>
        <sz val="14"/>
        <color theme="1"/>
        <rFont val="Calibri"/>
        <family val="2"/>
        <scheme val="minor"/>
      </rPr>
      <t xml:space="preserve">___                          </t>
    </r>
  </si>
  <si>
    <r>
      <rPr>
        <b/>
        <sz val="10"/>
        <color indexed="8"/>
        <rFont val="Arial"/>
        <family val="2"/>
      </rPr>
      <t>Subcomponente 2</t>
    </r>
    <r>
      <rPr>
        <sz val="10"/>
        <color indexed="8"/>
        <rFont val="Arial"/>
        <family val="2"/>
      </rPr>
      <t xml:space="preserve"> Diálogo de doble vía con la ciudadanía y sus organizaciones </t>
    </r>
  </si>
  <si>
    <t xml:space="preserve">
Capacitar en temas relacionados con las competencias de servicio al cliente a los servidores pùblicos de todos los niveles jeràrquicos  en la Contralorìa de Bogotà D.C. para fortalecer dicha competencia. </t>
  </si>
  <si>
    <t>Capacitar al 100% de los enlaces delegados por las dependencias de la entidad.</t>
  </si>
  <si>
    <t>Enlaces capacitados.
SI: 100%
NO: 0%</t>
  </si>
  <si>
    <r>
      <t xml:space="preserve">Subcomponente 1
</t>
    </r>
    <r>
      <rPr>
        <sz val="10"/>
        <rFont val="Arial"/>
        <family val="2"/>
      </rPr>
      <t>Información de calidad y en lenguaje comprensible</t>
    </r>
  </si>
  <si>
    <t>Implementar una estrategia anual de rendición de cuentas en cumplimiento de los lineamientos del manual único de rendición de cuentas y de lo establecido en la normatividad vigente.</t>
  </si>
  <si>
    <t>Estratgia de rendición de cuentas implementada.</t>
  </si>
  <si>
    <t>Implementar el Procedimiento para la promoción del control social y el ejercicio de rendición de cuentas.</t>
  </si>
  <si>
    <t>Procedimiento para la promoción del control social y el ejercicio de rendición de cuentas implementado.</t>
  </si>
  <si>
    <t xml:space="preserve">Procedimiento implementado:
SI = 100%
NO= 0%  
</t>
  </si>
  <si>
    <r>
      <rPr>
        <b/>
        <sz val="10"/>
        <rFont val="Arial"/>
        <family val="2"/>
      </rPr>
      <t xml:space="preserve">Subcomponente 3
</t>
    </r>
    <r>
      <rPr>
        <sz val="10"/>
        <rFont val="Arial"/>
        <family val="2"/>
      </rPr>
      <t>Incentivos para motivar la cultura de la rendición y petición de cuentas</t>
    </r>
  </si>
  <si>
    <t>4.3</t>
  </si>
  <si>
    <t xml:space="preserve">Desarrollar actividades que fortalezcan la cultura en el buen uso de las TIC y en seguridad de la información. </t>
  </si>
  <si>
    <t xml:space="preserve">Ejecutar el Plan de formación para fortalecer la cultura en el buen uso de las TIC y seguridad de la información. </t>
  </si>
  <si>
    <t>Número de actividades realizadas para el fortalecimiento de la  cultura en el uso de TIC y seguridad de la información  *100  / Número de actividades programadas por la Dirección de TIC  para el fortalecimiento de la cultura en el uso de las TIC y seguridad de la información.</t>
  </si>
  <si>
    <t>Dirección de Tecnologías de la Información y las Comunicaciones TIC`S, en coordinación con:
● Dirección Talento Humano - Subdirección de Capacitación
● Oficina Asesora de Comunicaciones</t>
  </si>
  <si>
    <t>Orientar a la Dirección de Participación Ciudadana en la utilización de las herramientas de CHAT y FORO en sus actividades.</t>
  </si>
  <si>
    <t>Dos sesiones de orientación a la Dirección de Participación ciudadana en la utilización de las herramientas CHAT y FORO</t>
  </si>
  <si>
    <t>Número de sesiones de orientación a la Dirección de Participación ciudadana en la utilización de las herramientas CHAT y FORO realizadas/ Número de sesiones de orientación a la Dirección de Participación ciudadana en la utilización de las herramientas CHAT y FORO programadas</t>
  </si>
  <si>
    <t>Dirección de Tecnologías de la Información y las Comunicaciones
Dirección de Participación ciudadana.</t>
  </si>
  <si>
    <t>Continuar la adaptación de la página web institucional con factores de accesibilidad para facilitar la navegación a la ciudadanía.</t>
  </si>
  <si>
    <t>Implementar dos factores adicionales de accesibilidad web al portal institucional</t>
  </si>
  <si>
    <t>Mantener actualizada la información del link "Transparencia y acceso a la información" de la página web con las solicitudes de publicaciones emanadas por las diferentes dependencias de la Contraloría de Bogotá D.C.</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</si>
  <si>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</si>
  <si>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</si>
  <si>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Dirección de Tecnologías de la Información y las Comunicaciones - TIC, en coordinación con:
● Oficina Asesora Jurídica</t>
  </si>
  <si>
    <t>Mantener en correcto funcionamiento el Sistema de Gestión de procesos SIGESPRO para la atención de las solicitudes de acceso a la información en los términos establecidos en el Decreto 1081 de 2015.</t>
  </si>
  <si>
    <t>Dirección Talento Humano - Subdirección de Capacitación, en coordinación con:
* Dirección de Participación Ciudadana y Desarrollo Local.
* Dirección de Apoyo al Despacho</t>
  </si>
  <si>
    <t>Contralor de Bogotá, D.C.
Contralor Auxiliar
Director (a) de Apoyo al Despacho 
Subdirector (a) de Capacitación y Cooperación Técnica
Coordina: Director (a) de Apoyo al Despacho</t>
  </si>
  <si>
    <t xml:space="preserve">Dirección de Participación Ciudadana y Desarrollo Local.
En coordinación con:
Dirección de Apoyo al Despacho
</t>
  </si>
  <si>
    <t>Dirección de Participación Ciudadana y Desarrollo Local, en coordinación con:
● Dirección de Apoyo al Despacho
● Oficina Asesora de Comunicaciones
● Dirección Técnica de Planeación</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</si>
  <si>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</si>
  <si>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t>Dirección de Apoyo al Despacho en coordinación con:
● Dirección de Tecnologías de la Información y las Comunicaciones - TICS  
● Oficina  Asesora de Comunicaciones
● Dirección de Participación Ciudadana
● Dirección de Estudios de Economía y Política Pública
● Dirección de Planeación</t>
  </si>
  <si>
    <r>
      <rPr>
        <b/>
        <sz val="10"/>
        <color rgb="FF000000"/>
        <rFont val="Arial"/>
        <family val="2"/>
      </rPr>
      <t>Subcomponente 3</t>
    </r>
    <r>
      <rPr>
        <sz val="10"/>
        <color rgb="FF000000"/>
        <rFont val="Arial"/>
        <family val="2"/>
      </rPr>
      <t xml:space="preserve">
Talento humano</t>
    </r>
  </si>
  <si>
    <t>4.10</t>
  </si>
  <si>
    <t>5.2</t>
  </si>
  <si>
    <t xml:space="preserve">Dirección Administrativa y Financiera, en coordinación con:
● Dirección de Apoyo al Despacho
●Dirección Talento Humano - Subdirección de Bienestar Social </t>
  </si>
  <si>
    <r>
      <rPr>
        <b/>
        <sz val="10"/>
        <color indexed="8"/>
        <rFont val="Arial"/>
        <family val="2"/>
      </rPr>
      <t xml:space="preserve">Subcomponente 3. </t>
    </r>
    <r>
      <rPr>
        <sz val="10"/>
        <color indexed="8"/>
        <rFont val="Arial"/>
        <family val="2"/>
      </rPr>
      <t>Elaboración de los Instrumentos de Gestión de la Información</t>
    </r>
  </si>
  <si>
    <t>Implementar los Instrumentos de Gestión de la Información Pública.</t>
  </si>
  <si>
    <t>Implementación de Instrumentos de Gestión de la Información Pública Actualizados.</t>
  </si>
  <si>
    <t xml:space="preserve">% de Instrumentos de Gestión de la Información Pública implementados.
</t>
  </si>
  <si>
    <t>Adelantar Campañas semestrales de socialización de los Instrumentos de Gestión de la Información Pública actualizados, dirigida a todos los funcionarios de la entidad, mediante Ecard.</t>
  </si>
  <si>
    <t>Campañas semestrales  de socialización de los Instrumentos de Gestión de la Información Pública.</t>
  </si>
  <si>
    <t>% de Campañas de socialización de los Instrumentos de Gestión de la Información Pública realizada.</t>
  </si>
  <si>
    <t>Adecuación y modernización del centro de atención al ciudadano y area de  correspondencia en el primer piso de la sede pprincial de la entidad de conformidad con la normatividad vigente. (Diagnostico)</t>
  </si>
  <si>
    <t>% de ejecución cronograma de actividades contrato de obra.</t>
  </si>
  <si>
    <r>
      <rPr>
        <b/>
        <sz val="10"/>
        <color theme="1"/>
        <rFont val="Arial"/>
        <family val="2"/>
      </rPr>
      <t xml:space="preserve">Subcomponente 2. </t>
    </r>
    <r>
      <rPr>
        <sz val="10"/>
        <color theme="1"/>
        <rFont val="Arial"/>
        <family val="2"/>
      </rPr>
      <t xml:space="preserve">Lineamientos de Transparencia Pasiva. </t>
    </r>
  </si>
  <si>
    <r>
      <rPr>
        <b/>
        <sz val="10"/>
        <color theme="1"/>
        <rFont val="Arial"/>
        <family val="2"/>
      </rPr>
      <t xml:space="preserve">Subcomponente 1.   </t>
    </r>
    <r>
      <rPr>
        <sz val="10"/>
        <color theme="1"/>
        <rFont val="Arial"/>
        <family val="2"/>
      </rPr>
      <t xml:space="preserve">       Estructura administrativa y Direccionamiento estratégico </t>
    </r>
  </si>
  <si>
    <r>
      <rPr>
        <b/>
        <sz val="10"/>
        <color theme="1"/>
        <rFont val="Arial"/>
        <family val="2"/>
      </rPr>
      <t>Subcomponente 2.</t>
    </r>
    <r>
      <rPr>
        <sz val="10"/>
        <color theme="1"/>
        <rFont val="Arial"/>
        <family val="2"/>
      </rPr>
      <t xml:space="preserve">
Fortalecimiento de los canales de atención</t>
    </r>
  </si>
  <si>
    <r>
      <t xml:space="preserve"> </t>
    </r>
    <r>
      <rPr>
        <b/>
        <sz val="10"/>
        <color theme="1"/>
        <rFont val="Arial"/>
        <family val="2"/>
      </rPr>
      <t xml:space="preserve">Subcomponente 4. </t>
    </r>
    <r>
      <rPr>
        <sz val="10"/>
        <color theme="1"/>
        <rFont val="Arial"/>
        <family val="2"/>
      </rPr>
      <t xml:space="preserve">Criterio Diferencial de Accesibilidad. </t>
    </r>
  </si>
  <si>
    <r>
      <t xml:space="preserve">Subcomponente 4
</t>
    </r>
    <r>
      <rPr>
        <sz val="10"/>
        <rFont val="Arial"/>
        <family val="2"/>
      </rPr>
      <t>Evaluación y retroalimentación a la gestión institucional.</t>
    </r>
  </si>
  <si>
    <t>Ejecutar las actividades programadas para el proceso de adhesión  a la iniciativa del Pacto Global de las Naciones Unidas logrando la identificación y adaptación de los diez (10) principios, circunscritos en los Derechos Humanos, Derechos Laborales, Medio Ambiente y Lucha contra la Corrupción, dentro de los procesos Estratégicos, de Apoyo y de Evaluación y Mejora de la Entidad.</t>
  </si>
  <si>
    <t>No. de actividades ejecutadas para el proceso de adhesión  a la iniciativa del Pacto Global de las Naciones Unidas * 100 / No. de actividades programadas   para el proceso de adhesión  a la iniciativa del Pacto Global de las Naciones Unidas</t>
  </si>
  <si>
    <t>Despacho Contralor Auxiliar</t>
  </si>
  <si>
    <t>Dirección de Apoyo al Despacho - Centro de Atención al Ciudadano, en coordinación con:
● Dirección de Tecnologías de la Información y las Comunicaciones - TICS</t>
  </si>
  <si>
    <t>6.3</t>
  </si>
  <si>
    <r>
      <t>6.2</t>
    </r>
    <r>
      <rPr>
        <b/>
        <sz val="10"/>
        <color rgb="FFFF0000"/>
        <rFont val="Arial"/>
        <family val="2"/>
      </rPr>
      <t xml:space="preserve"> </t>
    </r>
  </si>
  <si>
    <t>100% de las solicitudes de actualización de información atendidas y publicadas en el Link "Transparencia y acceso a la información" de la página web actualizado de conformidad con lo establecido en el Anexo 1   de la Resolución 3564 de Diciembre 31 de 2015 o con la normatividad vigente.</t>
  </si>
  <si>
    <r>
      <t xml:space="preserve">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t>
    </r>
    <r>
      <rPr>
        <sz val="10"/>
        <rFont val="Arial"/>
        <family val="2"/>
      </rPr>
      <t>primer semestre *100.</t>
    </r>
  </si>
  <si>
    <r>
      <t>Nº total de servidores públicos capacitados en temas relacionados con competencias de servicio al cliente /40% de los  servidores públicos de todos los niveles jerárquicos de la Entidad Semestralmente</t>
    </r>
    <r>
      <rPr>
        <sz val="10"/>
        <color rgb="FFFF0000"/>
        <rFont val="Arial"/>
        <family val="2"/>
      </rPr>
      <t xml:space="preserve"> </t>
    </r>
    <r>
      <rPr>
        <sz val="10"/>
        <color theme="1"/>
        <rFont val="Arial"/>
        <family val="2"/>
      </rPr>
      <t xml:space="preserve">*100. </t>
    </r>
  </si>
  <si>
    <r>
      <t xml:space="preserve">
Capacitar en temas relacionados con la normativ</t>
    </r>
    <r>
      <rPr>
        <sz val="10"/>
        <color theme="1"/>
        <rFont val="Arial"/>
        <family val="2"/>
      </rPr>
      <t>idad, reglamentación y uso del aplicativo para el trámite de los DPC en la entidad.</t>
    </r>
  </si>
  <si>
    <r>
      <rPr>
        <b/>
        <sz val="10"/>
        <rFont val="Arial"/>
        <family val="2"/>
      </rPr>
      <t>Subcomponente 4</t>
    </r>
    <r>
      <rPr>
        <sz val="10"/>
        <rFont val="Arial"/>
        <family val="2"/>
      </rPr>
      <t xml:space="preserve">
 Normativo y procedimental</t>
    </r>
  </si>
  <si>
    <t>Elaborar 4 Informes trimestrales de PQR</t>
  </si>
  <si>
    <t xml:space="preserve">No. de Informes de PQR elaborados / 4 Informes triimestrales propuestos  * 100                                                                                                                                     </t>
  </si>
  <si>
    <r>
      <t>6.1</t>
    </r>
    <r>
      <rPr>
        <b/>
        <sz val="10"/>
        <color rgb="FFFF0000"/>
        <rFont val="Arial"/>
        <family val="2"/>
      </rPr>
      <t xml:space="preserve"> </t>
    </r>
  </si>
  <si>
    <r>
      <rPr>
        <b/>
        <sz val="10"/>
        <color theme="1"/>
        <rFont val="Arial"/>
        <family val="2"/>
      </rPr>
      <t xml:space="preserve">Subcomponente 1. </t>
    </r>
    <r>
      <rPr>
        <sz val="10"/>
        <color theme="1"/>
        <rFont val="Arial"/>
        <family val="2"/>
      </rPr>
      <t xml:space="preserve">Lineamientos de Transparencia Activa. </t>
    </r>
  </si>
  <si>
    <t>Elaborar informes trimestrales de PQR,en observancia al procedimiento para la recepción y trámite del derecho de petición vigente  .</t>
  </si>
  <si>
    <r>
      <rPr>
        <b/>
        <sz val="10"/>
        <rFont val="Arial"/>
        <family val="2"/>
      </rPr>
      <t>Subcomponente 5</t>
    </r>
    <r>
      <rPr>
        <sz val="10"/>
        <rFont val="Arial"/>
        <family val="2"/>
      </rPr>
      <t xml:space="preserve">
Relacionamiento con el ciudadano</t>
    </r>
  </si>
  <si>
    <r>
      <t xml:space="preserve">Dirección Administrativa y Financiera - Subdirección de Servicios Generales en coordinación con:
</t>
    </r>
    <r>
      <rPr>
        <b/>
        <sz val="10"/>
        <color indexed="8"/>
        <rFont val="Arial"/>
        <family val="2"/>
      </rPr>
      <t>● Dirección de Tecnologías de la Información y las Comunicaciones - TICS
● Dirección de Planeación</t>
    </r>
  </si>
  <si>
    <r>
      <t xml:space="preserve">Subdirección de Servicios Generales </t>
    </r>
    <r>
      <rPr>
        <b/>
        <sz val="10"/>
        <color indexed="8"/>
        <rFont val="Arial"/>
        <family val="2"/>
      </rPr>
      <t xml:space="preserve">en coordinación con la  Oficina Asesora de Comunicaciones </t>
    </r>
  </si>
  <si>
    <r>
      <t xml:space="preserve">Dirección Talento Humano - Subdirección de Capacitación, en coordinación con:
* </t>
    </r>
    <r>
      <rPr>
        <b/>
        <sz val="10"/>
        <color indexed="8"/>
        <rFont val="Arial"/>
        <family val="2"/>
      </rPr>
      <t>Dirección de Participación Ciudadana y Desarrollo Local.
* Dirección de Apoyo al Despacho</t>
    </r>
  </si>
  <si>
    <r>
      <t xml:space="preserve">Dirección de Apoyo al Despacho, en coordinación con:
</t>
    </r>
    <r>
      <rPr>
        <b/>
        <sz val="10"/>
        <color indexed="8"/>
        <rFont val="Arial"/>
        <family val="2"/>
      </rPr>
      <t>● Dirección de Tecnologías de la Información y las Comunicaciones – TICS. 
● Subdirección de Capacitación.</t>
    </r>
  </si>
  <si>
    <r>
      <t xml:space="preserve">Dirección de Tecnologías de la Información - TICS, en coordinación con:
● Dirección Técnica de Planeación 
</t>
    </r>
    <r>
      <rPr>
        <b/>
        <sz val="10"/>
        <rFont val="Arial"/>
        <family val="2"/>
      </rPr>
      <t xml:space="preserve">Responsables de las Dependencias generadoras de información según matriz de control
</t>
    </r>
  </si>
  <si>
    <t xml:space="preserve">
Capacitar a los Empleados Publicos de la Dirección de Participación Ciudadana y Desarrollo Local en los temas relacionados con el proceso de participación ciudadana y comunicación con partes interesadas con el fin de fortalecerlo.</t>
  </si>
  <si>
    <t>4.11</t>
  </si>
  <si>
    <t>Informe "Medición de la percepcion del cliente (Concejo)" realizado * 100/Informe "Medición de la percepción del cliente (ciudadania)" programado.</t>
  </si>
  <si>
    <t>Informe "Medición de la percepcion del cliente (Ciudadanía)" realizado * 100/Informe "Medición de la percepción del cliente (ciudadania)" programado</t>
  </si>
  <si>
    <r>
      <t xml:space="preserve">Desarrollar 130 actividades de  pedagogía social formativa e ilustrativa. 
</t>
    </r>
    <r>
      <rPr>
        <b/>
        <sz val="10"/>
        <rFont val="Arial"/>
        <family val="2"/>
      </rPr>
      <t xml:space="preserve">Nota: </t>
    </r>
    <r>
      <rPr>
        <sz val="10"/>
        <rFont val="Arial"/>
        <family val="2"/>
      </rPr>
      <t>Esta actividad  se mide y evalua a través del Plan de Acción 2019 a cargo del Proceso de Participación Ciudadana.</t>
    </r>
  </si>
  <si>
    <r>
      <t xml:space="preserve">Desarrollar 460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
</t>
    </r>
    <r>
      <rPr>
        <b/>
        <sz val="10"/>
        <rFont val="Arial"/>
        <family val="2"/>
      </rPr>
      <t>Nota</t>
    </r>
    <r>
      <rPr>
        <sz val="10"/>
        <rFont val="Arial"/>
        <family val="2"/>
      </rPr>
      <t>: Esta actividad  se mide y evalua a través del Plan de Acción 2019 a cargo del Proceso de Participación Ciudadana.</t>
    </r>
  </si>
  <si>
    <r>
      <t>Realizar rendiciones de cuenta a ciudadanos de las 20 localidades, sobre la gestión desarrollada por la Contraloría de Bogotá, D.C., y sus resultados.</t>
    </r>
    <r>
      <rPr>
        <sz val="10"/>
        <color rgb="FFFF0000"/>
        <rFont val="Arial"/>
        <family val="2"/>
      </rPr>
      <t xml:space="preserve"> </t>
    </r>
  </si>
  <si>
    <t xml:space="preserve">Medir el grado de satisfacción del servicio al cliente (Concejo) que brinda la Contraloría de Bogotá, de la vigencia anterior. </t>
  </si>
  <si>
    <r>
      <t xml:space="preserve">Medir el grado de satisfacción del servicio al cliente (Ciudadanía) que brinda la Contraloría de Bogotá, de la  vigencia anterior. </t>
    </r>
    <r>
      <rPr>
        <sz val="10"/>
        <color rgb="FFFF0000"/>
        <rFont val="Arial"/>
        <family val="2"/>
      </rPr>
      <t/>
    </r>
  </si>
  <si>
    <r>
      <t xml:space="preserve">Socializar el  Código de Integridad mediante   ejercicios participativos y campañas en los canales de comunicación interna de la Entidad, para la identificación de los valores y principios institucionales, su conocimiento e interiorización por parte de los todos los servidores.
</t>
    </r>
    <r>
      <rPr>
        <b/>
        <sz val="10"/>
        <color rgb="FF000000"/>
        <rFont val="Arial"/>
        <family val="2"/>
      </rPr>
      <t xml:space="preserve">Nota: </t>
    </r>
    <r>
      <rPr>
        <sz val="10"/>
        <color rgb="FF000000"/>
        <rFont val="Arial"/>
        <family val="2"/>
      </rPr>
      <t>Esta actividad  se mide y evalua a través del Plan de Acción 2019 a cargo del Proceso de Gestión Talento Humano.</t>
    </r>
  </si>
  <si>
    <t>Código formato: PDE-05-01
Versión: 3.0</t>
  </si>
  <si>
    <t>Código documento: PDE- 05
Versión: 1.0</t>
  </si>
  <si>
    <t>(12)
Estado de la actividad
(E: Ejecución
C: Cumplida)</t>
  </si>
  <si>
    <t>(4.1)
No.</t>
  </si>
  <si>
    <t>No. Total de reportes de emitidos  / No. de reportes programados.
SI: 100%
NO: 0%</t>
  </si>
  <si>
    <t>Fecha de aprobación o modificación: 28/12/2018</t>
  </si>
  <si>
    <r>
      <t>Fecha de aprobación o modificación:</t>
    </r>
    <r>
      <rPr>
        <sz val="11"/>
        <rFont val="Calibri"/>
        <family val="2"/>
        <scheme val="minor"/>
      </rPr>
      <t xml:space="preserve"> 28/12/2018</t>
    </r>
  </si>
  <si>
    <r>
      <rPr>
        <b/>
        <sz val="10"/>
        <rFont val="Arial"/>
        <family val="2"/>
      </rPr>
      <t>Dirección de Apoyo al Despacho, en coordinación con:</t>
    </r>
    <r>
      <rPr>
        <sz val="10"/>
        <rFont val="Arial"/>
        <family val="2"/>
      </rPr>
      <t xml:space="preserve">
</t>
    </r>
    <r>
      <rPr>
        <b/>
        <sz val="8"/>
        <color indexed="8"/>
        <rFont val="Arial"/>
        <family val="2"/>
      </rPr>
      <t>● Dirección de participación Ciudadana y Desarrollo Local
● Dirección de Tecnologías de la Información y las Comunicaciones – TICS 
● Oficina Asesora de Comunicaciones
● Comité SIGEL</t>
    </r>
  </si>
  <si>
    <t xml:space="preserve"> </t>
  </si>
  <si>
    <t>E</t>
  </si>
  <si>
    <t>C</t>
  </si>
  <si>
    <t>Teniendo en cuenta que la actividad se cumplió en la vigencia 2018, se recomienda analizar la pertinencia de darle continuidad al desarrollo de esta actividad en el PAAC de la vigencia 2019.</t>
  </si>
  <si>
    <t>Si bien se reportó  avance en la ejecución de esta actividad para uno de los indicadores, no así se hizo lo propio para el otro indicador que fue definido.
Por lo anterior, es pertinente que se revicen los indicadores planteados para esta actividad, teniendo en cuenta los reportes que se deben producir para el período de ejecución de la actividad.</t>
  </si>
  <si>
    <t>Fecha de monitorio y revisión (Responsable de Proceso): 30/04/2019</t>
  </si>
  <si>
    <t>Fecha de Seguimiento (Verificación) Oficina de Control Interno: 14/05/2019</t>
  </si>
  <si>
    <t>Estrategia de rendición de cuentas implementada.
SI = 100%
NO= 0%</t>
  </si>
  <si>
    <t xml:space="preserve">Es importante revisar la meta o producto y el indicador de la actividad,  teniendo encuenta que esta fue programada para ejecutarse en la vigencia 2019, lo que afecta el resultado del avance. </t>
  </si>
  <si>
    <t xml:space="preserve">Se sugiere revisar la pertinencia del indicador considerando que la adhesión a la iniciativa  del Pacto Global de las Naciones Unidas ya se cumplió y el cronograma que se esta ejecutando va dirigido según lo verificado, a realizar el Diagnóstico e informe de Sostenibilidad de la Entidad del compromiso con el  involucramiento  a dicha iniciativa.    </t>
  </si>
  <si>
    <r>
      <t xml:space="preserve">Adhesión:  1/1 = </t>
    </r>
    <r>
      <rPr>
        <b/>
        <sz val="10"/>
        <color theme="1"/>
        <rFont val="Arial"/>
        <family val="2"/>
      </rPr>
      <t>100%</t>
    </r>
    <r>
      <rPr>
        <sz val="10"/>
        <color theme="1"/>
        <rFont val="Arial"/>
        <family val="2"/>
      </rPr>
      <t xml:space="preserve">
Para el Proceso de Diagnóstico: 5 actividades ejecutadas *100 / 10 actividades programadas = </t>
    </r>
    <r>
      <rPr>
        <b/>
        <sz val="10"/>
        <color theme="1"/>
        <rFont val="Arial"/>
        <family val="2"/>
      </rPr>
      <t>50%</t>
    </r>
  </si>
  <si>
    <r>
      <rPr>
        <b/>
        <sz val="10"/>
        <color theme="1"/>
        <rFont val="Arial"/>
        <family val="2"/>
      </rPr>
      <t>Verificación a abril 30 de 2019:</t>
    </r>
    <r>
      <rPr>
        <sz val="10"/>
        <color theme="1"/>
        <rFont val="Arial"/>
        <family val="2"/>
      </rPr>
      <t xml:space="preserve">
De acuerdo con lo evidenciado, </t>
    </r>
    <r>
      <rPr>
        <sz val="10"/>
        <rFont val="Arial"/>
        <family val="2"/>
      </rPr>
      <t>en el Link de "Transparencia y Acceso a la Información Pública" ubicado en la Página Web,  el ciudadano encuentra orientación sobre la forma de requerir información o presentar quejas, reclamos o sugerencias ante la Entidad, el cual cumple con las especificaciones requeridas para atender las necesidades de la ciudadanía.  
De forma que como parte de la verificación fue observada Acta del 24/04/2019, corrrespondiente a "Reunión de Seguimiento Indice de Transparencia de Bogota", donde se abordó el Capíto 9 "Atención al Ciudadano".</t>
    </r>
    <r>
      <rPr>
        <b/>
        <sz val="10"/>
        <rFont val="Arial"/>
        <family val="2"/>
      </rPr>
      <t xml:space="preserve">
</t>
    </r>
  </si>
  <si>
    <t>Elia Rocío Gómez Alvarado - John Jairo Cárdenas Giraldo</t>
  </si>
  <si>
    <r>
      <rPr>
        <b/>
        <sz val="10"/>
        <rFont val="Arial"/>
        <family val="2"/>
      </rPr>
      <t>Seguimiento a abril 30 de 2019:</t>
    </r>
    <r>
      <rPr>
        <sz val="10"/>
        <rFont val="Arial"/>
        <family val="2"/>
      </rPr>
      <t xml:space="preserve"> 
La estrategia anual de rendición de cuentas se viene implementando en cumplimiento de los lineamientos del manual único de rendición de cuentas y de la Resolución Reglamentaria N° 41 de 2018</t>
    </r>
  </si>
  <si>
    <r>
      <rPr>
        <b/>
        <sz val="10"/>
        <rFont val="Arial"/>
        <family val="2"/>
      </rPr>
      <t xml:space="preserve">Seguimiento a abril 30 de 2019: 
</t>
    </r>
    <r>
      <rPr>
        <sz val="10"/>
        <rFont val="Arial"/>
        <family val="2"/>
      </rPr>
      <t>El procedimiento para la promoción del control social y el ejercicio de rendición de cuentas adoptado mediante Resolución Reglamentaria N° 41 de 2018 se viene implementando y se vienen ejecutando las acciones de diálogo y las acciones de formación allí definidas</t>
    </r>
  </si>
  <si>
    <r>
      <rPr>
        <b/>
        <sz val="10"/>
        <color theme="1"/>
        <rFont val="Arial"/>
        <family val="2"/>
      </rPr>
      <t>Seguimiento a abril 30 de 2019:</t>
    </r>
    <r>
      <rPr>
        <sz val="10"/>
        <color theme="1"/>
        <rFont val="Arial"/>
        <family val="2"/>
      </rPr>
      <t xml:space="preserve">
Durante el periódo se realizó el requerimiento de publicación de los siguientes informes:
Proceso de Vigilancia - auditoría de desempeño realizadas a:
- Secretaria Distrital de la Mujer.
- Empresa Generadora de Energia. 
- Curaduria Urbana No. 1 y 2.
- Secretaria Juridica Distrital.
- Instituto para la Economia Social (195).
Proceso de Estudios de Economía. Se realizó la solicittud de publicación de dos pronunciamientos:
1. Pronunciamiento relacionado con las Fallas del SITP 
2. Pronunciamiento sobre ejecución presupuestal 2018.
COMUNICACIONES.
La página Web de la entidad se ha actualizando de acuerdo a la información que se va aprobando y publicando, es así como a 30  de abril se actualizó en 180 oportunidades en los siguientes links 
Actualización portal web: 93 veces
Comunicados: 50
Banner: 18
Calendario: 3</t>
    </r>
  </si>
  <si>
    <r>
      <t xml:space="preserve">Verificación a abril 30 de 2019: 
</t>
    </r>
    <r>
      <rPr>
        <sz val="10"/>
        <color theme="1"/>
        <rFont val="Arial"/>
        <family val="2"/>
      </rPr>
      <t>En desarrollo de esta actividad se evidenció que se han publicado los siguientes productos generados por los procesos misionales de la entidad:</t>
    </r>
    <r>
      <rPr>
        <b/>
        <sz val="10"/>
        <color theme="1"/>
        <rFont val="Arial"/>
        <family val="2"/>
      </rPr>
      <t xml:space="preserve">
Productos elaborados en el desarrollo del PAD 2019:</t>
    </r>
    <r>
      <rPr>
        <sz val="10"/>
        <color theme="1"/>
        <rFont val="Arial"/>
        <family val="2"/>
      </rPr>
      <t xml:space="preserve">
</t>
    </r>
    <r>
      <rPr>
        <b/>
        <sz val="10"/>
        <color theme="1"/>
        <rFont val="Arial"/>
        <family val="2"/>
      </rPr>
      <t xml:space="preserve">Auditorías de Desempeño
</t>
    </r>
    <r>
      <rPr>
        <sz val="10"/>
        <color theme="1"/>
        <rFont val="Arial"/>
        <family val="2"/>
      </rPr>
      <t xml:space="preserve">
</t>
    </r>
    <r>
      <rPr>
        <b/>
        <sz val="10"/>
        <rFont val="Arial"/>
        <family val="2"/>
      </rPr>
      <t xml:space="preserve">Dirección Sector Equidad y Genero: </t>
    </r>
    <r>
      <rPr>
        <sz val="10"/>
        <rFont val="Arial"/>
        <family val="2"/>
      </rPr>
      <t>1</t>
    </r>
    <r>
      <rPr>
        <b/>
        <sz val="10"/>
        <rFont val="Arial"/>
        <family val="2"/>
      </rPr>
      <t xml:space="preserve"> </t>
    </r>
    <r>
      <rPr>
        <sz val="10"/>
        <color theme="1"/>
        <rFont val="Arial"/>
        <family val="2"/>
      </rPr>
      <t xml:space="preserve">Secretaria Distrital de la Mujer
</t>
    </r>
    <r>
      <rPr>
        <b/>
        <sz val="10"/>
        <color theme="1"/>
        <rFont val="Arial"/>
        <family val="2"/>
      </rPr>
      <t xml:space="preserve">Dirección Sector Servicios Públicos: </t>
    </r>
    <r>
      <rPr>
        <sz val="10"/>
        <color theme="1"/>
        <rFont val="Arial"/>
        <family val="2"/>
      </rPr>
      <t xml:space="preserve">1 Empresa Generadora de Energia S.A. - EMGESA 
</t>
    </r>
    <r>
      <rPr>
        <b/>
        <sz val="10"/>
        <color theme="1"/>
        <rFont val="Arial"/>
        <family val="2"/>
      </rPr>
      <t>Dirección Sectorial Habitat y Ambiente:</t>
    </r>
    <r>
      <rPr>
        <sz val="10"/>
        <color theme="1"/>
        <rFont val="Arial"/>
        <family val="2"/>
      </rPr>
      <t xml:space="preserve"> 1 Curaduria Urbana No. 1; 1 Curaduria Urbana No. 2.
</t>
    </r>
    <r>
      <rPr>
        <b/>
        <sz val="10"/>
        <color theme="1"/>
        <rFont val="Arial"/>
        <family val="2"/>
      </rPr>
      <t xml:space="preserve">Dirección Sector Gestión Juridica: </t>
    </r>
    <r>
      <rPr>
        <sz val="10"/>
        <color theme="1"/>
        <rFont val="Arial"/>
        <family val="2"/>
      </rPr>
      <t>1 Secretaria Juridica Distrital</t>
    </r>
    <r>
      <rPr>
        <b/>
        <sz val="10"/>
        <color theme="1"/>
        <rFont val="Arial"/>
        <family val="2"/>
      </rPr>
      <t xml:space="preserve">
</t>
    </r>
    <r>
      <rPr>
        <sz val="10"/>
        <color theme="1"/>
        <rFont val="Arial"/>
        <family val="2"/>
      </rPr>
      <t xml:space="preserve">
</t>
    </r>
    <r>
      <rPr>
        <b/>
        <sz val="10"/>
        <rFont val="Arial"/>
        <family val="2"/>
      </rPr>
      <t xml:space="preserve">Visitas de Control Fiscal
</t>
    </r>
    <r>
      <rPr>
        <b/>
        <sz val="10"/>
        <color theme="1"/>
        <rFont val="Arial"/>
        <family val="2"/>
      </rPr>
      <t xml:space="preserve">Dirección de Reacción Inmediata: </t>
    </r>
    <r>
      <rPr>
        <sz val="10"/>
        <color theme="1"/>
        <rFont val="Arial"/>
        <family val="2"/>
      </rPr>
      <t xml:space="preserve">1 Fondo de Desarrollo Local de los Martires
</t>
    </r>
    <r>
      <rPr>
        <b/>
        <sz val="10"/>
        <color theme="1"/>
        <rFont val="Arial"/>
        <family val="2"/>
      </rPr>
      <t xml:space="preserve">Dirección Sector Gobierno: </t>
    </r>
    <r>
      <rPr>
        <sz val="10"/>
        <color theme="1"/>
        <rFont val="Arial"/>
        <family val="2"/>
      </rPr>
      <t xml:space="preserve">1 Veeduría Distrital
</t>
    </r>
    <r>
      <rPr>
        <b/>
        <sz val="10"/>
        <color theme="1"/>
        <rFont val="Arial"/>
        <family val="2"/>
      </rPr>
      <t xml:space="preserve">Pronunciamientos
</t>
    </r>
    <r>
      <rPr>
        <sz val="10"/>
        <color theme="1"/>
        <rFont val="Arial"/>
        <family val="2"/>
      </rPr>
      <t xml:space="preserve">
- Fallas y Riesgos que enfrenta la operaqcion del Sistema Intregrado de Transporte -SITP- y sus impactos xen lacalidad de vida de los bogotanos; remitido al Alcalde Mayor de Bogotá mediante Oficico Radicado No. 2-2019-03278 del 19/02/2019.
- Ejecución Presupuestal 2018; comunicado al  Alcalde Mayor de Bogotá mediante Oficico Radicado No. 2-2019-07136 del 03/04/2019.
</t>
    </r>
    <r>
      <rPr>
        <b/>
        <sz val="10"/>
        <color theme="1"/>
        <rFont val="Arial"/>
        <family val="2"/>
      </rPr>
      <t xml:space="preserve">Beneficios de Control Fiscal
</t>
    </r>
    <r>
      <rPr>
        <sz val="10"/>
        <color theme="1"/>
        <rFont val="Arial"/>
        <family val="2"/>
      </rPr>
      <t xml:space="preserve">
-Se evidenció Boletín de Beneficios de Control Fiscal a marzo de 2019 elaborado por la Oficina de Planeación, donde se reportan estos beneficios por un  valor total de $14.494.581.331,02,  correspondientes al Proceso de Vigilancia y Control a la Gestion Fiscal por el orden de $ 14.051.385.317,22  y al Proceso de Responsabilidad Fiscal y Jurisdicción Coactiva por valor de $ 443.196.013,80.</t>
    </r>
    <r>
      <rPr>
        <b/>
        <sz val="10"/>
        <color theme="1"/>
        <rFont val="Arial"/>
        <family val="2"/>
      </rPr>
      <t xml:space="preserve">
</t>
    </r>
    <r>
      <rPr>
        <sz val="10"/>
        <color theme="1"/>
        <rFont val="Arial"/>
        <family val="2"/>
      </rPr>
      <t xml:space="preserve">
</t>
    </r>
    <r>
      <rPr>
        <b/>
        <sz val="10"/>
        <color theme="1"/>
        <rFont val="Arial"/>
        <family val="2"/>
      </rPr>
      <t xml:space="preserve">
</t>
    </r>
  </si>
  <si>
    <r>
      <t xml:space="preserve">Seguimiento a abril 30 de 2019: 
</t>
    </r>
    <r>
      <rPr>
        <sz val="10"/>
        <rFont val="Arial"/>
        <family val="2"/>
      </rPr>
      <t>A la fecha no se han realizado rendiciones de cuenta.</t>
    </r>
  </si>
  <si>
    <r>
      <t xml:space="preserve">Verificación a abril 30 de 2019: 
</t>
    </r>
    <r>
      <rPr>
        <sz val="10"/>
        <rFont val="Arial"/>
        <family val="2"/>
      </rPr>
      <t>A la fecha no se han realizado rendiciones de cuenta.</t>
    </r>
  </si>
  <si>
    <r>
      <rPr>
        <b/>
        <sz val="10"/>
        <color theme="1"/>
        <rFont val="Arial"/>
        <family val="2"/>
      </rPr>
      <t xml:space="preserve">Seguimiento a abril 30 de 2019: </t>
    </r>
    <r>
      <rPr>
        <sz val="10"/>
        <color theme="1"/>
        <rFont val="Arial"/>
        <family val="2"/>
      </rPr>
      <t xml:space="preserve">
La Entidad suscribio el contrato de obra Nº 657486 - con la firma GRUPO TITANIUM S.AS., cuyo objeto es el "Mantenimiento correctivo, reparaciones locativas y adecuaciones para las sedes de la Contraloría de Bogotá D.C. y de las que fuere legalmente responsable", el cual se inicio el 14 de febrero 14 hasta mayo 13 de 2019.  Tal como se describe en el objeto contractual son mejoramientos fisicos para las instalaciones de las sedes de la Contraloría de Bogota. En este contexto dentro de las actividades  contratatadas esta contemplada la  "Adecuación de la modernización del Centro de Atención al Ciudadano y Área de Correspondencia en el primer piso de la sede principal de la Entidad (Edificio Loteria de Bogotá). Dicha actividad se llevará a cabo a partir del 30 de abril de 2019, conforme a la programación de obra expedida por  el contratista.</t>
    </r>
  </si>
  <si>
    <r>
      <rPr>
        <b/>
        <sz val="10"/>
        <rFont val="Arial"/>
        <family val="2"/>
      </rPr>
      <t>Verificación a abril 30 de 2019:</t>
    </r>
    <r>
      <rPr>
        <sz val="10"/>
        <rFont val="Arial"/>
        <family val="2"/>
      </rPr>
      <t xml:space="preserve">
</t>
    </r>
    <r>
      <rPr>
        <sz val="10"/>
        <color theme="1"/>
        <rFont val="Arial"/>
        <family val="2"/>
      </rPr>
      <t xml:space="preserve">Se eviidenció Acta de Inicio del Contrato No.  657486 celebrado el 19/12/2018, el cual contempla como fecha de inicio de obras el 25/02/2019 y como fecha final 24/05/2019, dentro del cual esta la "Adecuación de la modernización del Centro de Atención al Ciudadano y Área de Correspondencia en el primer piso de la sede principal de la Entidad (Edificio Lotería de Bogotá)", la cual de acuerdo con la Programacion de la Obra entre  firma GRUPO TITANIUM S.A.S. y la Supervisión de la Obra por parte de la Entidad que tiene fecha de recibido por parte de dicha supervsion del 25/02/2019, indica que esta actividad hace parte de la Fase 3 Adecuacion Piso 1 que inicia el 30/04/2019 y finalizará el 24/04/2019.
Con lo cual, segÚn lo observado, de manera previa al inicio de la Fase 3 aludida en la Programación de la Obra, en la Entidad se han venido adelantando otras obras de mantenimiento correctivo, reparaciones locativas y adecuaciones  corrrespondientes a la Fase 1A Adecuacion Piso 14 entre el 25/02/2019 y el 09/04/2019; Fase 2 Adecuacion Piso 10 entre el 06/04/2019 y el 20/04/2019 y la Fase 2A Adecuación Piso 4 entre el 10/04/2019 y el 29/04/2019, las cuales han sido necesarias dentro de la adecuación y modernizacion del Centro de Atención al Ciudadano. 
</t>
    </r>
    <r>
      <rPr>
        <b/>
        <sz val="10"/>
        <color theme="1"/>
        <rFont val="Arial"/>
        <family val="2"/>
      </rPr>
      <t xml:space="preserve">
</t>
    </r>
  </si>
  <si>
    <r>
      <rPr>
        <b/>
        <sz val="10"/>
        <color theme="1"/>
        <rFont val="Arial"/>
        <family val="2"/>
      </rPr>
      <t xml:space="preserve">Seguimiento a abril 30 de 2019: </t>
    </r>
    <r>
      <rPr>
        <sz val="10"/>
        <color theme="1"/>
        <rFont val="Arial"/>
        <family val="2"/>
      </rPr>
      <t xml:space="preserve">
Se revisó el Link de Transparencia y Acceso a la Información en la Pagina Web de la Entidad, verificando que la documentación inmersa en cada uno de los link estuviese Actualizada</t>
    </r>
  </si>
  <si>
    <r>
      <rPr>
        <b/>
        <sz val="10"/>
        <color theme="1"/>
        <rFont val="Arial"/>
        <family val="2"/>
      </rPr>
      <t>Seguimiento a abril 30 de 2019:</t>
    </r>
    <r>
      <rPr>
        <sz val="10"/>
        <color theme="1"/>
        <rFont val="Arial"/>
        <family val="2"/>
      </rPr>
      <t xml:space="preserve"> 
La estrategia de divulgación y sensibilización del SGSI contempla 10 actividades generales (definición estrategia, charlas, papel tapiz y fondo de pantalla, protectores de pantalla, e-cards, noticontrol, videos pedagógicos, concurso, dia de la seguridad y curso virtual), las cuales agrupan  60 actividades específicas. Durante el primer cuatrimestre se desarrollaron 16 actividades relacionadas a continuación:
05 marzo: Ecard sobre Acuerdo de confidencialidad.
09 marzo: Se envío comunicado a toda la entidad sobre pantalla y escritorio limpio - memorando 3-2019-08300.
10 marzo: Se envió correo masivo sobre respaldo de información.
29 marzo: Ecard presentando al personaje Contra Segura.
10 abril: Ecard sobre escritorio remoto.
21 marzo: Se publicó en la intranet- micrositio - SGSI la estrategia de Divulgación y Sensibilización del SGSI.
28 marzo: Se socializó el micrisitio SGSI de la Intranet a través de un noticontrol.
28 marzo: Fondo de pantalla Objetivos SGSI.
02 abril: Noticontrol - Fase de implementación SGSI.
03 abril: Video sobre activos de información.
09 abril: Noticontrol- Habilitador seguridad de la información.
10 abril: Correo masivo sobre escritorio limpio.
12 abril: Correo masivo sobre activos de información.
21 abril: Correo masivo Activos de Información DIRTIC.
22 abril: Papel Tapiz - Declaración de Aplicabilidad.
23 abril: Noticontrol: Activos de Información.
El resultado del indicador para esta actividad es del 26,67%</t>
    </r>
  </si>
  <si>
    <r>
      <rPr>
        <b/>
        <sz val="10"/>
        <rFont val="Arial"/>
        <family val="2"/>
      </rPr>
      <t xml:space="preserve">Verificación a abril 30 de 2019: </t>
    </r>
    <r>
      <rPr>
        <sz val="10"/>
        <rFont val="Arial"/>
        <family val="2"/>
      </rPr>
      <t xml:space="preserve">
Se constató el cronograma de actividades para desarrollar la estrategia de divulgación y sensibilización del SGSI, el cual  contempla 10 actividades Generales y 60 tareas, de estas se han realizado las Siguientes: (16 Tarea)
05 marzo: Ecard sobre Acuerdo de confidencialidad.
09 marzo: Se envío comunicado a toda la entidad sobre pantalla y escritorio limpio - memorando 3-2019-08300.
10 marzo: Se envió correo masivo sobre respaldo de información.
29 marzo: Ecard presentando al personaje Contra Segura.
10 abril: Ecard sobre escritorio remoto.
21 marzo: Se publicó en la intranet- micrositio - SGSI la estrategia de Divulgación y Sensibilización del SGSI.
28 marzo: Se socializó el micrisitio SGSI de la Intranet a través de un noticontrol.
28 marzo: Fondo de pantalla Objetivos SGSI.
02 abril: Noticontrol - Fase de implementación SGSI.
03 abril: Video sobre activos de información.
09 abril: Noticontrol- Habilitador seguridad de la información.
10 abril: Correo masivo sobre escritorio limpio.
12 abril: Correo masivo sobre activos de información.
21 abril: Correo masivo Activos de Información DIRTIC.
22 abril: Papel Tapiz - Declaración de Aplicabilidad.
23 abril: Noticontrol: Activos de Información.
 Lo cual indica un avance del 26,6%
Esta actividad con la aprobada
</t>
    </r>
  </si>
  <si>
    <r>
      <rPr>
        <b/>
        <sz val="10"/>
        <color theme="1"/>
        <rFont val="Arial"/>
        <family val="2"/>
      </rPr>
      <t>Seguimiento a abril 30 de 2019</t>
    </r>
    <r>
      <rPr>
        <sz val="10"/>
        <color theme="1"/>
        <rFont val="Arial"/>
        <family val="2"/>
      </rPr>
      <t>: 
En el mes de febrero se realizaron reuniones de trabajo con la Dirección de Participación Ciudadana con el fin de orientar el uso de la herramienta FORO para una actividad de la entidad. La actividad de desarrollo del foro se encuentra aplazada por la entidad.
El resultado del indicador para esta actividad es del 50%</t>
    </r>
  </si>
  <si>
    <r>
      <rPr>
        <b/>
        <sz val="10"/>
        <color theme="1"/>
        <rFont val="Arial"/>
        <family val="2"/>
      </rPr>
      <t xml:space="preserve">Verificacion a abril 30 de 2019: 
</t>
    </r>
    <r>
      <rPr>
        <sz val="10"/>
        <color theme="1"/>
        <rFont val="Arial"/>
        <family val="2"/>
      </rPr>
      <t xml:space="preserve">
Se realizó la primera sesión de orientación a la Dirección de Participación Ciudadana en la utilización de las herramientas CHAT y FORO, se evienció las respuestas al  cuestionario  enviado a TICs por Participación Ciudadana, Comunicaciones y Dirección de Apoyo al Despacho con las respuestas.
</t>
    </r>
  </si>
  <si>
    <r>
      <rPr>
        <b/>
        <sz val="10"/>
        <color theme="1"/>
        <rFont val="Arial"/>
        <family val="2"/>
      </rPr>
      <t>Seguimiento abril 30 de 2019:</t>
    </r>
    <r>
      <rPr>
        <sz val="10"/>
        <color theme="1"/>
        <rFont val="Arial"/>
        <family val="2"/>
      </rPr>
      <t xml:space="preserve"> 
En el mes de marzo se realizó reunión de trabajo sobre esta actividad. Se revisaron los factores de accesibilidad actualmente implementados en el portal web  con el fin de determinar los que se van a implementar durante la presente  vigencia.</t>
    </r>
  </si>
  <si>
    <r>
      <rPr>
        <b/>
        <sz val="10"/>
        <color theme="1"/>
        <rFont val="Arial"/>
        <family val="2"/>
      </rPr>
      <t xml:space="preserve">Verificacion a abril 30 de 2019: 
</t>
    </r>
    <r>
      <rPr>
        <sz val="10"/>
        <color theme="1"/>
        <rFont val="Arial"/>
        <family val="2"/>
      </rPr>
      <t xml:space="preserve">Fué constatada el acta de Reunión de TIC - Seguimiento al Contrato CB-CD-159 de 2019, No 01; de fecha 01/04/2019;   en la que se realizo la revisón de los los factores de accesibilidad actualmente implementados en el portal web, quedo como uno de compromisos determinar los factores de accebilidad a desarrrollar en el 2019.
</t>
    </r>
  </si>
  <si>
    <r>
      <rPr>
        <b/>
        <sz val="10"/>
        <color theme="1"/>
        <rFont val="Arial"/>
        <family val="2"/>
      </rPr>
      <t>Seguimiento a abril 30 de 2019:</t>
    </r>
    <r>
      <rPr>
        <sz val="10"/>
        <color theme="1"/>
        <rFont val="Arial"/>
        <family val="2"/>
      </rPr>
      <t xml:space="preserve">  
De acuerdo con el reporte de la Dirección de Talento Humano, con corte a 23 de abril de 2019, el total de servidores asignados a la Dirección de Participación Ciudadana y Desarrollo Local es de 130 empleados públicos.  Así las cosas, la Subdirección de Capacitación y Cooperación Técnica, organizó con el concurso de la Dirección de Participación dos jornadas de capacitación denominada "Mecanismos de Control Social y Participación Ciudadana (Socialización de Procedimientos)". En la mencionada actividad participaron 99 funcionarios adscritos a la dependencia, esto es el 76,15% de la población total de la Dirección,   con lo que la Subdirección de Capacitación da cumplimiento al indicador planteado en el PAAC 2019.</t>
    </r>
  </si>
  <si>
    <r>
      <rPr>
        <b/>
        <sz val="10"/>
        <color theme="1"/>
        <rFont val="Arial"/>
        <family val="2"/>
      </rPr>
      <t xml:space="preserve">Seguimiento a abril 30 de 2019:  </t>
    </r>
    <r>
      <rPr>
        <sz val="10"/>
        <color theme="1"/>
        <rFont val="Arial"/>
        <family val="2"/>
      </rPr>
      <t xml:space="preserve">
En relación con esta actividad, la Subdirección de Capacitación y Cooperación Técnica, contactó a la Dirección Distrital de Calidad de la Secretaría General de la Alcaldía Mayor, para realizar dos actividades en relación con el tema del indicador. La primera capacitación consiste en un  Curso Instruccional Servicio y Atención Incluyente, dirigido a servidores de la Dirección de Desarrollo Local y de la Oficina de Atención al Ciudadano, actividad que se llevó a cabo el pasado 26 de abril, y en el que participaron 20 servidores quedando programadas dos jornadas adicionales para el mismo grupo.
Así mismo, se está trabajando con el grupo de la Dirección Distrital, en la identificación de una metodología para que por lo menos 500 servidores de la Entidad puedan fortalecer la competencia de Atención al Ciudadano, actividad que se discutirá una vez se termine el curso instruccional antes mencionado.
Por tanto, a la fecha se han capacitado un 4. 8%   de los 413 servidores de la entidad, a quienes se les debe fortalecer la competencia.
</t>
    </r>
  </si>
  <si>
    <r>
      <rPr>
        <b/>
        <sz val="10"/>
        <color theme="1"/>
        <rFont val="Arial"/>
        <family val="2"/>
      </rPr>
      <t>Verificación a abril 30 de 2019:</t>
    </r>
    <r>
      <rPr>
        <sz val="10"/>
        <color theme="1"/>
        <rFont val="Arial"/>
        <family val="2"/>
      </rPr>
      <t xml:space="preserve">
Se evidenció Acta de Reunión de Trabajo sin fecha, entre la Contraloria de Bogotá y la Secretaría General de Alcaldía de Bogotá, para estudiar fechas y módulos para que 500 servidores de la Entidad puedan fortalecer la competencia de Atención al Ciudadano.
Adicional a lo anterior se verificó  registro de asistencia a la capacitación  "Atención y Servicio Incluyente", realizada el 26/04/2019 en la cual participaron 20 funcionarios del nivel  Asistencial, Técnico y Profesional de la  Dirección de Desarrollo Local y de la Oficina de Atención al Ciudadano.
Así las cosas, teniendo encuenta  que el total de funcionarios de entidad  era de 1.031 al 23/04/2019, el avance de la actividad es del 4,84%, toda vez que el número de funcionarios que se capacitaran corresponde al 40% de los servidores públicos de la entidad , es decir 413 funcionarios.   
</t>
    </r>
    <r>
      <rPr>
        <b/>
        <sz val="10"/>
        <color theme="1"/>
        <rFont val="Arial"/>
        <family val="2"/>
      </rPr>
      <t xml:space="preserve">
  </t>
    </r>
  </si>
  <si>
    <r>
      <rPr>
        <b/>
        <sz val="10"/>
        <color theme="1"/>
        <rFont val="Arial"/>
        <family val="2"/>
      </rPr>
      <t xml:space="preserve">Seguimiento a abril 30 de 2019:  </t>
    </r>
    <r>
      <rPr>
        <sz val="10"/>
        <color theme="1"/>
        <rFont val="Arial"/>
        <family val="2"/>
      </rPr>
      <t xml:space="preserve">
El Procedimiento para la Recepción y Trámite del Derecho de Petición, se encuentra en modificación, ua vez aprobadas las modificaciones se socializará a los enlaces de las diferentes dependencias de la Contraloría de Bogotá</t>
    </r>
  </si>
  <si>
    <r>
      <rPr>
        <b/>
        <sz val="10"/>
        <color theme="1"/>
        <rFont val="Arial"/>
        <family val="2"/>
      </rPr>
      <t>Verificación a abril 30 de 2019:</t>
    </r>
    <r>
      <rPr>
        <sz val="10"/>
        <color theme="1"/>
        <rFont val="Arial"/>
        <family val="2"/>
      </rPr>
      <t xml:space="preserve">
De acuerdo con lo constatado se esta adelantando la actualización del Procedimiento para la Recepción y Trámite de los Derechos de Petición, en el cual se incluye la normatividad, la reglamenatcion y el uso del aplicativo para el trámite de los DPC en la Entidad.  </t>
    </r>
    <r>
      <rPr>
        <b/>
        <sz val="10"/>
        <color theme="1"/>
        <rFont val="Arial"/>
        <family val="2"/>
      </rPr>
      <t xml:space="preserve">
</t>
    </r>
  </si>
  <si>
    <r>
      <rPr>
        <b/>
        <sz val="10"/>
        <color theme="1"/>
        <rFont val="Arial"/>
        <family val="2"/>
      </rPr>
      <t>Seguimiento a abril 30 de 2019:</t>
    </r>
    <r>
      <rPr>
        <sz val="10"/>
        <color theme="1"/>
        <rFont val="Arial"/>
        <family val="2"/>
      </rPr>
      <t xml:space="preserve"> 
Se elaboró el informe de solicitudes Informe de solicitudes de acceso a la información correspondiente al primer trimestre, el cual se encuentra  en revisión por parte de la Oficina de Asesora de Comunicaiones, el cual será publicado en el trascurso del mes de abril.</t>
    </r>
  </si>
  <si>
    <r>
      <rPr>
        <b/>
        <sz val="10"/>
        <color theme="1"/>
        <rFont val="Arial"/>
        <family val="2"/>
      </rPr>
      <t>Verificación a abril 30 de 2019:</t>
    </r>
    <r>
      <rPr>
        <sz val="10"/>
        <color theme="1"/>
        <rFont val="Arial"/>
        <family val="2"/>
      </rPr>
      <t xml:space="preserve">
Fue evidenciado "Informe de Solicitud de Acceso a la Información" del período comprendido entre el 01 de enero y el 31 de marzo de 2019</t>
    </r>
    <r>
      <rPr>
        <b/>
        <sz val="10"/>
        <color theme="1"/>
        <rFont val="Arial"/>
        <family val="2"/>
      </rPr>
      <t xml:space="preserve">, </t>
    </r>
    <r>
      <rPr>
        <sz val="10"/>
        <color theme="1"/>
        <rFont val="Arial"/>
        <family val="2"/>
      </rPr>
      <t xml:space="preserve">elaborado por el Centro de Atención al Ciudadano - Dirección de Apoyo al Despacho en Abril de 2019. El cual se encuentra publicado en el link http://www.contraloriabogota.gov.co/sites/default/files/Contenido/Informes-PQRS/2019/01%20informe%20%20enero-%20marzo%20de%202019.pdf </t>
    </r>
    <r>
      <rPr>
        <b/>
        <sz val="10"/>
        <color theme="1"/>
        <rFont val="Arial"/>
        <family val="2"/>
      </rPr>
      <t xml:space="preserve"> 
</t>
    </r>
  </si>
  <si>
    <r>
      <rPr>
        <b/>
        <sz val="10"/>
        <rFont val="Arial"/>
        <family val="2"/>
      </rPr>
      <t xml:space="preserve">Seguimiento a abril 30 de 2019: 
</t>
    </r>
    <r>
      <rPr>
        <sz val="10"/>
        <rFont val="Arial"/>
        <family val="2"/>
      </rPr>
      <t xml:space="preserve">El informe de medición de percepción del cliente vigencia 2018 que corresponde a uno de los productos del contrato 539806 de 2018 con la Universidad Nacional, fue recibido mediante radicado N° 1-2019-10001 de 22/04/2019,  relacionado en el punto </t>
    </r>
    <r>
      <rPr>
        <i/>
        <sz val="10"/>
        <rFont val="Arial"/>
        <family val="2"/>
      </rPr>
      <t xml:space="preserve">"N° 4 - Copia de anexos informe 3 formato digital". Los resultados obtenidos son los siguientes:
</t>
    </r>
    <r>
      <rPr>
        <sz val="10"/>
        <rFont val="Arial"/>
        <family val="2"/>
      </rPr>
      <t>1. Cliente Ciudadanía:  de 942 ciudadanos encueestados, 798 tienen una percepción positiva sobre el servicio al cliente prestado por la Contraloría de Bogotá lo que equivale al 84,71%.
2. Cliente Concejo: de 43 concejales encueestados, 35 tienen una percepción positiva sobre el servicio al cliente prestado por la Contraloría de Bogotá lo que equivale al 81,4%
3. Otras partes interesadas - periodistas: de 18 periodistas encueestados, 16 tienen una percepción positiva sobre el servicio al cliente prestado por la Contraloría de Bogotá lo que equivale al 88,89%</t>
    </r>
  </si>
  <si>
    <r>
      <rPr>
        <b/>
        <sz val="10"/>
        <color theme="1"/>
        <rFont val="Arial"/>
        <family val="2"/>
      </rPr>
      <t>Verificación a abril 30 de 2019:</t>
    </r>
    <r>
      <rPr>
        <sz val="10"/>
        <color theme="1"/>
        <rFont val="Arial"/>
        <family val="2"/>
      </rPr>
      <t xml:space="preserve">
Se constató que con radicado N° 1-2019-10001 de 22/04/2019, la Universidad Nacional, entregó a la Dirección de Participación Ciudadana el  informe de medición de percepción del cliente vigencia 2018,  que corresponde a uno de los productos del contrato 539806.  Los resultados obtenidos frente al grado de satisfacción del servicio al cliente - Concejo, que brinda la contraloria de Bogotá, se relacuionan en el  punto "N° 4 - Copia de anexos informe 3 formato digital"  éstos son :
</t>
    </r>
    <r>
      <rPr>
        <b/>
        <sz val="10"/>
        <color theme="1"/>
        <rFont val="Arial"/>
        <family val="2"/>
      </rPr>
      <t>Cliente Concejo</t>
    </r>
    <r>
      <rPr>
        <sz val="10"/>
        <color theme="1"/>
        <rFont val="Arial"/>
        <family val="2"/>
      </rPr>
      <t xml:space="preserve">: de 43 concejales encuestados, 35 tienen una percepción positiva sobre el servicio al cliente prestado por la Contraloría de Bogotá lo que equivale al 81,4%
</t>
    </r>
    <r>
      <rPr>
        <b/>
        <sz val="10"/>
        <color theme="1"/>
        <rFont val="Arial"/>
        <family val="2"/>
      </rPr>
      <t>Otras partes interesadas</t>
    </r>
    <r>
      <rPr>
        <sz val="10"/>
        <color theme="1"/>
        <rFont val="Arial"/>
        <family val="2"/>
      </rPr>
      <t xml:space="preserve"> - periodistas: de 18 periodistas encueestados, 16 tienen una percepción positiva sobre el servicio al cliente prestado por la Contraloría de Bogotá lo que equivale al 88,89%
 Este informe fue socializado a la Entidad mediante memorando N° 3-2019-14146, proceso N° 1135419 de 09/05/2019.</t>
    </r>
  </si>
  <si>
    <r>
      <rPr>
        <b/>
        <sz val="10"/>
        <rFont val="Arial"/>
        <family val="2"/>
      </rPr>
      <t xml:space="preserve">Seguimiento a abril 30 de 2019:
</t>
    </r>
    <r>
      <rPr>
        <sz val="10"/>
        <rFont val="Arial"/>
        <family val="2"/>
      </rPr>
      <t xml:space="preserve">El informe de medición de percepción del cliente vigencia 2018 que corresponde a uno de los productos del contrato 539806 de 2018 con la Universidad Nacional, fue recibido mediante radicado N° 1-2019-10001 de 22/04/2019,  relacionado en el punto </t>
    </r>
    <r>
      <rPr>
        <i/>
        <sz val="10"/>
        <rFont val="Arial"/>
        <family val="2"/>
      </rPr>
      <t xml:space="preserve">"N° 4 - Copia de anexos informe 3 formato digital". Los resultados obtenidos son los siguientes:
</t>
    </r>
    <r>
      <rPr>
        <sz val="10"/>
        <rFont val="Arial"/>
        <family val="2"/>
      </rPr>
      <t>1. Cliente Ciudadanía:  de 942 ciudadanos encueestados, 798 tienen una percepción positiva sobre el servicio al cliente prestado por la Contraloría de Bogotá lo que equivale al 84,71%.
2. Cliente Concejo: de 43 concejales encueestados, 35 tienen una percepción positiva sobre el servicio al cliente prestado por la Contraloría de Bogotá lo que equivale al 81,4%
3. Otras partes interesadas - periodistas: de 18 periodistas encueestados, 16 tienen una percepción positiva sobre el servicio al cliente prestado por la Contraloría de Bogotá lo que equivale al 88,89%</t>
    </r>
  </si>
  <si>
    <r>
      <rPr>
        <b/>
        <sz val="10"/>
        <color theme="1"/>
        <rFont val="Arial"/>
        <family val="2"/>
      </rPr>
      <t>Verificación a abril 30 de 2019:</t>
    </r>
    <r>
      <rPr>
        <sz val="10"/>
        <color theme="1"/>
        <rFont val="Arial"/>
        <family val="2"/>
      </rPr>
      <t xml:space="preserve">
Se constató que con radicado N° 1-2019-10001 de 22/04/2019, la Universidad Nacional, entregó a la Dirección de Participación Ciudadana el  informe de medición de percepción del cliente vigencia 2018,  que corresponde a uno de los productos del contrato 539806 .Los resultados obtenidos frente al grado de satisfacción del servicio al cliente- Ciudadanía que brinda la contraloria de Bogotá, se relacuionan en el  punto "N° 4 - Copia de anexos informe 3 formato digital"  éstos son :
</t>
    </r>
    <r>
      <rPr>
        <b/>
        <sz val="10"/>
        <color theme="1"/>
        <rFont val="Arial"/>
        <family val="2"/>
      </rPr>
      <t>1. Cliente Ciudadanía:</t>
    </r>
    <r>
      <rPr>
        <sz val="10"/>
        <color theme="1"/>
        <rFont val="Arial"/>
        <family val="2"/>
      </rPr>
      <t xml:space="preserve">  de 942 ciudadanos encuestados, 798 tienen una percepción positiva sobre el servicio al cliente prestado por la Contraloría de Bogotá lo que equivale al 84,71%.</t>
    </r>
  </si>
  <si>
    <r>
      <rPr>
        <b/>
        <sz val="10"/>
        <color theme="1"/>
        <rFont val="Arial"/>
        <family val="2"/>
      </rPr>
      <t>Verificación a abril 30 2019:</t>
    </r>
    <r>
      <rPr>
        <sz val="10"/>
        <color theme="1"/>
        <rFont val="Arial"/>
        <family val="2"/>
      </rPr>
      <t xml:space="preserve">
Se verificó el registro de asistencia a la capacitación </t>
    </r>
    <r>
      <rPr>
        <b/>
        <sz val="10"/>
        <color theme="1"/>
        <rFont val="Arial"/>
        <family val="2"/>
      </rPr>
      <t xml:space="preserve"> </t>
    </r>
    <r>
      <rPr>
        <sz val="10"/>
        <color theme="1"/>
        <rFont val="Arial"/>
        <family val="2"/>
      </rPr>
      <t xml:space="preserve">"Mecanismos de Control Social y Participación Ciudadana -(Socialización de Procedimientos)", realizada el 22/01/2019 en la cual participaron 99 funcionarios de la Dirección de Participación Ciudadana y Desarrollo Local. 
Teniendo encuenta  que el total de funcionarios de esta dirección era de 130 al 23/04/2019, el avance de la actividad es del127%, toda vez que el número de funcionarios que se capacitararan corresponde al 60% de dichos servidores públicos, es decir 78 funcionarios.   </t>
    </r>
  </si>
  <si>
    <r>
      <rPr>
        <b/>
        <sz val="10"/>
        <color theme="1"/>
        <rFont val="Arial"/>
        <family val="2"/>
      </rPr>
      <t>Seguimiento a abril 30 de 2019:</t>
    </r>
    <r>
      <rPr>
        <sz val="10"/>
        <color theme="1"/>
        <rFont val="Arial"/>
        <family val="2"/>
      </rPr>
      <t xml:space="preserve"> 
Durante este periodo, se recibieron 100 solicitudes de publicación de información en el portal web, las cuales fueron atendidas en su totalidad: 
Enero: 16 solicitudes.
Febrero: 16 solicitudes.
Marzo: 28 solicitudes.
Abril: 18 solicitudes.
El resultado del indicador para esta actividad es del 100%</t>
    </r>
  </si>
  <si>
    <r>
      <rPr>
        <b/>
        <sz val="10"/>
        <color theme="1"/>
        <rFont val="Arial"/>
        <family val="2"/>
      </rPr>
      <t xml:space="preserve">Verificación a abril 30 de 2019: </t>
    </r>
    <r>
      <rPr>
        <sz val="10"/>
        <color theme="1"/>
        <rFont val="Arial"/>
        <family val="2"/>
      </rPr>
      <t xml:space="preserve">
se Constataron los 100 correos electronicos institucionales que recibió la Dirección de Tic solicitudes de publicación de información en el portal web, las cuales fueron atendidas asi:
Enero: 16 solicitudes.
Febrero: 16 solicitudes.
Marzo: 28 solicitudes.
Abril: 18 solicitudes.
El resultado del indicador para esta actividad es del 100%
</t>
    </r>
  </si>
  <si>
    <r>
      <rPr>
        <b/>
        <sz val="10"/>
        <color theme="1"/>
        <rFont val="Arial"/>
        <family val="2"/>
      </rPr>
      <t>Seguimiento a abril 30 de 2019:  
E</t>
    </r>
    <r>
      <rPr>
        <sz val="10"/>
        <color theme="1"/>
        <rFont val="Arial"/>
        <family val="2"/>
      </rPr>
      <t>n reunión de trabajo del 26 de marzo, se revisó el estado de los datos abiertos de la entidad en el portal datosabiertos.bogota.gov.co y se presentó el cronograma de trabajo para esta vigencia.
El indicador para esta actividad es de 0%</t>
    </r>
  </si>
  <si>
    <r>
      <rPr>
        <b/>
        <sz val="10"/>
        <color theme="1"/>
        <rFont val="Arial"/>
        <family val="2"/>
      </rPr>
      <t xml:space="preserve">Verificación a abril 30 de 2019: </t>
    </r>
    <r>
      <rPr>
        <sz val="10"/>
        <color theme="1"/>
        <rFont val="Arial"/>
        <family val="2"/>
      </rPr>
      <t xml:space="preserve">
Se verificó el acta  de  reunión de trabajo Direccion de TIC-Datos abiertos No 1 del 26 de marzo, en la cual se hizo la revisión del estado de los datos abiertos de la entidad en el portal datosabiertos.bogota.gov.co .y se presentó el cronograma de trabajo para esta vigencia, determinando como actividades principales: 1.dentificación Conjunto de Datos Abiertos para la CB  - Primer Semestre de 2019. Fecha maxima de cuplimiento 30/08/2019 y 2. Publicación en el portal web de Datos Abiertos identificados - I Semestre de 2019 .Fecha maxima de cuplimiento 30/12/2019. 3. Identificación conjunto de Datos Abiertos para la CB  - Segundo Semestre de 2019.Fecha maxima de cuplimiento 30/08/2019 y 4. Publicación en el portal web de Datos Abiertos identificados - II Semestre de 2019.Fecha maxima de cuplimiento 30/12/2019
El indicador para esta actividad es de 0%</t>
    </r>
  </si>
  <si>
    <r>
      <rPr>
        <b/>
        <sz val="10"/>
        <color theme="1"/>
        <rFont val="Arial"/>
        <family val="2"/>
      </rPr>
      <t xml:space="preserve">Seguimiento a abril 30 de 2019: 
</t>
    </r>
    <r>
      <rPr>
        <sz val="10"/>
        <color theme="1"/>
        <rFont val="Arial"/>
        <family val="2"/>
      </rPr>
      <t>Se llevó a cabo la revisión de la disponibilidad del aplicativo SIGESPRO con los siguientes resultados:
Enero: 100%
Febrero: 100%
Marzo: 100%
Abril: 99,97%
Estableciéndose una disponibilidad promedio en el cuatrimestre del 99,99%, ubicándose en el rango definido para la meta.</t>
    </r>
  </si>
  <si>
    <r>
      <rPr>
        <b/>
        <sz val="10"/>
        <color theme="1"/>
        <rFont val="Arial"/>
        <family val="2"/>
      </rPr>
      <t xml:space="preserve">Verificación a abril 30 de 2019: 
</t>
    </r>
    <r>
      <rPr>
        <sz val="10"/>
        <color theme="1"/>
        <rFont val="Arial"/>
        <family val="2"/>
      </rPr>
      <t xml:space="preserve">
Conforme se constato en el formato de reporte de fallos de disponibilidad de servicio, el aplicativo Sigespro presento los siguientes resultados:
Enero: 100%
Febrero: 100%
Marzo: 100%
Abril: 99,97%
Con lo cual se alcanzo una disponibilidad del servicio del 99,9%</t>
    </r>
  </si>
  <si>
    <r>
      <rPr>
        <b/>
        <sz val="10"/>
        <color theme="1"/>
        <rFont val="Arial"/>
        <family val="2"/>
      </rPr>
      <t xml:space="preserve">Seguimiento a abril 30 de 2019:
</t>
    </r>
    <r>
      <rPr>
        <sz val="10"/>
        <color theme="1"/>
        <rFont val="Arial"/>
        <family val="2"/>
      </rPr>
      <t xml:space="preserve">
La Dirección de TIC y la Dirección Administrativa, con el apoyo de los Gestores de Calidad de cada oficina logran la actualización de los 3 Instrumentos de Gestión de la Información de la Contraloría de Bogotá y mediante Acta de Reunión N° 2 del 26-Dic-2018, el Comité Interno de Archivo los aprueba:
 - Registro de Activos de la Información
 - Esquema de Publicación de Información
 - Índice de Información Clasificada y Reservada</t>
    </r>
  </si>
  <si>
    <r>
      <rPr>
        <b/>
        <sz val="10"/>
        <color theme="1"/>
        <rFont val="Arial"/>
        <family val="2"/>
      </rPr>
      <t>Seguimiento a abril 30 de 2019:</t>
    </r>
    <r>
      <rPr>
        <sz val="10"/>
        <color theme="1"/>
        <rFont val="Arial"/>
        <family val="2"/>
      </rPr>
      <t xml:space="preserve">
A través de la Oficina Asesora de Comunicaciones el día 2-Ene-2019, se envía a todos los funcionarios, la Ecard que informa la publicación de los 3 Instrumentos en la Pagina WEB de la entidad, Modulo de Trasparencia y Acceso a la Información Publica - Instrumentos de Gestión de la Información:
 - Registro de Activos de la Información
 - Esquema de Publicación de Información
 - Índice de Información Clasificada y Reservada</t>
    </r>
  </si>
  <si>
    <r>
      <rPr>
        <b/>
        <sz val="10"/>
        <color theme="1"/>
        <rFont val="Arial"/>
        <family val="2"/>
      </rPr>
      <t xml:space="preserve">Seguimiento abril 30 de 2019:
</t>
    </r>
    <r>
      <rPr>
        <sz val="10"/>
        <color theme="1"/>
        <rFont val="Arial"/>
        <family val="2"/>
      </rPr>
      <t xml:space="preserve">Actualmente  se está en la fase de definición de nuevos factores de accesibilidad.
</t>
    </r>
  </si>
  <si>
    <r>
      <rPr>
        <b/>
        <sz val="10"/>
        <color theme="1"/>
        <rFont val="Arial"/>
        <family val="2"/>
      </rPr>
      <t xml:space="preserve">Verificación a abril 30 de 2019: 
</t>
    </r>
    <r>
      <rPr>
        <sz val="10"/>
        <color theme="1"/>
        <rFont val="Arial"/>
        <family val="2"/>
      </rPr>
      <t xml:space="preserve">Para este periodo no se presentó avance en esta actividad
</t>
    </r>
  </si>
  <si>
    <r>
      <rPr>
        <b/>
        <sz val="10"/>
        <color theme="1"/>
        <rFont val="Arial"/>
        <family val="2"/>
      </rPr>
      <t>Seguimiento a abril 30 de 2019:</t>
    </r>
    <r>
      <rPr>
        <sz val="10"/>
        <color theme="1"/>
        <rFont val="Arial"/>
        <family val="2"/>
      </rPr>
      <t xml:space="preserve">
Se elaboró el Informe de solicitudes de acceso a la información correspondiente al primer trimestre, el cual contiene los reportes máss frecuentes de los Derechos de petición tramitados por las áres misionales de la Entidad..</t>
    </r>
  </si>
  <si>
    <r>
      <rPr>
        <b/>
        <sz val="10"/>
        <color theme="1"/>
        <rFont val="Arial"/>
        <family val="2"/>
      </rPr>
      <t xml:space="preserve">Verificación a abril 30 de 2019:
</t>
    </r>
    <r>
      <rPr>
        <sz val="10"/>
        <color theme="1"/>
        <rFont val="Arial"/>
        <family val="2"/>
      </rPr>
      <t xml:space="preserve">Se evidenció en el "informe de Solicitud de Acceso a la Información" del período comprendido entre el 01 de enero y el 31 de marzo de 2019, elaborado por el Centro de Atención al Ciudadano - Dirección de Apoyo al Despacho en Abril de 2019, que dentro del mismo se incluyen las principales causas de los derechos de petición allegados a la Contraloría de Bogotá D.C., relacionados con los diferentes temas específicos a que dieron lugar.
</t>
    </r>
  </si>
  <si>
    <r>
      <rPr>
        <b/>
        <sz val="10"/>
        <color theme="1"/>
        <rFont val="Arial"/>
        <family val="2"/>
      </rPr>
      <t>Seguimiento a abril 30 de 2019:</t>
    </r>
    <r>
      <rPr>
        <sz val="10"/>
        <color theme="1"/>
        <rFont val="Arial"/>
        <family val="2"/>
      </rPr>
      <t xml:space="preserve">
</t>
    </r>
    <r>
      <rPr>
        <sz val="10"/>
        <rFont val="Arial"/>
        <family val="2"/>
      </rPr>
      <t>Se realiza visita a la Subdirección de capacitación y cooperación técnica, donde se encuentra presente el Dr. Gustavo Francisco Monzón y la Dra. Ruth Helena López Claro, allí se explica que se ha diseñado un programa de capacitación transversal denominada "Evaluación de la gestión ambiental en el marco del control fiscal” el cual fue presentado en el Consejo Nacional de Contralores; con esta capacitación se busca que todas las contralorías sean partícipes y así dar respuesta a las solicitudes que se suscriben con la Contraloría de Bogotá, las cuales en su mayoría buscan capacitación por parte de esta.</t>
    </r>
  </si>
  <si>
    <r>
      <rPr>
        <b/>
        <sz val="10"/>
        <rFont val="Arial"/>
        <family val="2"/>
      </rPr>
      <t xml:space="preserve">Seguimiento a abril 30 de 2019:
 </t>
    </r>
    <r>
      <rPr>
        <sz val="10"/>
        <rFont val="Arial"/>
        <family val="2"/>
      </rPr>
      <t xml:space="preserve"> 
Para el cumplimiento de la actividad la Subdirección de Capacitación y Cooperación Técnica, realizó una campaña de socialización del Código de Integridad, consistente en la realización de un video con los valores del Código de Integridad, el cual se ha socializado a través de los Video-Wall institucionales.</t>
    </r>
  </si>
  <si>
    <r>
      <rPr>
        <b/>
        <sz val="10"/>
        <color theme="1"/>
        <rFont val="Arial"/>
        <family val="2"/>
      </rPr>
      <t>Seguimiento a abril 30 de 2019:</t>
    </r>
    <r>
      <rPr>
        <sz val="10"/>
        <color theme="1"/>
        <rFont val="Arial"/>
        <family val="2"/>
      </rPr>
      <t xml:space="preserve">
Se establece cumplido como tal el Proceso de adhesión a la iniciativa del Pacto Global de las Naciones Unidas; según  lo formalizado en la plataforma de las Naciones Unidas que registra en fecha 13-03-2019 la aceptación (memorando radicado 2-2019-02603 del 11-02-2019); no obstante, se establecieron 10 actividades para el Proceso de Diagnóstico dentro del ejercicio de adhesión a Pacto Global, según documento denominado "Cronograma de actividades Proceso de Adhesión Pacto Global", ejecutandose las actividades de:
1. Taller de Sensibilización (Sindicatos 30-01-2019  y Servicios Generales 13-02-2019); 2. Capacitación y Taller ( 26-03-2019 Todos los Procesos) 3. Formalización Carta de adhesión  realizada en la plataforma de la ONU el 11-02-2019; 4. Curso Metodología GRI, adelantado los días 4 y 5 de abri, con la firma Creo Consultores, asegurando participación de los procesos de la entidad, para la I fase; actividad 10 Permanente campaña de difusión en Noticontrol y Ecard ( publicaciones informativas de fecha: 27-03-2019). Esta actividad continua en ejecución y se registra en mesas de trabajo No. 1 del 5-03-2019 y No. 2 del 11-03-2019; :  Se precisa que se dio inicio en la entidad a la actividad de diagnóstico preliminar, según  memorando 3-2019-09529 del 29-04-2019, actividad 5 del cronograma que continua en proceso de ejecución. 
</t>
    </r>
  </si>
  <si>
    <r>
      <rPr>
        <b/>
        <sz val="10"/>
        <color theme="1"/>
        <rFont val="Arial"/>
        <family val="2"/>
      </rPr>
      <t xml:space="preserve">Verificación a abril 30 de 2019: </t>
    </r>
    <r>
      <rPr>
        <sz val="10"/>
        <color theme="1"/>
        <rFont val="Arial"/>
        <family val="2"/>
      </rPr>
      <t xml:space="preserve">
Se constató memorando radicado No. 2-2019-02603 del 11/02/2019, mediante el cual la Contraloría de Bogotá D.C., solicitó a la  Secretaría General de la Naciones Unidas la adhesión de la institución a la iniciativa del Pacto Global (Comunicado de Involucramiento), verificandose en la plataforma de las Naciones Unidas, la aceptación el 13/03/2019 de la adhesión de la Entidad a dicha iniciativa del Pacto Global. 
Además de lo anterior, fue evidenciado Cronograma de Actividades del Proceso de Adhesión Pacto Global, para realizar el Diagnóstico e Informe de sostenibilidad de la Entidad en cumplimiento del compromiso de involucramiento a la iniciativa de Pacto Global, de tal forma que a abril de 2019 se han ejecutado 5 de 10 actividades progamadas, así
</t>
    </r>
    <r>
      <rPr>
        <sz val="10"/>
        <rFont val="Arial"/>
        <family val="2"/>
      </rPr>
      <t xml:space="preserve">1. Taller de Sensibilización Sindicatos (30-01-2019)  y Servicios Generales: Se verificó registro de asistencia a capacitacion del 29/11/2018 en el tema "Pacto Global", en la cual se registró la participación de 23 funcionarios de Servicios Generales  (Se anota que el cronograma contempla la realización de actividades desde el mes de Diciembre de 2018 y considera toda la vigencia 2019). Así mismo, se constato registro de asistencia del 30/01/2019 donde se desarrollo este mismo tema contando con la participación de 34 funcionarios vinculados a las organizaciones sindicales de la Entidad, cuya convocatoria se realizó mediante el memorando radicado 3-2019-02366 del 25/01/2019 de la Subdireccion de Capacitación y Cooperación Técnica de la Entidad.  </t>
    </r>
    <r>
      <rPr>
        <sz val="10"/>
        <color theme="1"/>
        <rFont val="Arial"/>
        <family val="2"/>
      </rPr>
      <t xml:space="preserve">
2. Capacitación y taller ( jornadas con Procesos de Apoyo - Estratégicos - Evaluación y Mejora): Al respecto se verifico Acta No. 03 del 26/03/2019, de  Presentacion de la Adhesión Pacto Global", con una participación de 30 funcionarios.
3. Formalización carta de adhesión PG (11-02-2019): En lo que compete a este aspecto fue observado el memorando radicado No. 2-2019-02603 del 11/02/2019  correspondiente al Comunicado de Involucramiento con la iniciativa del Pacto Global, dirigido a la las Naciones Unidas.
</t>
    </r>
    <r>
      <rPr>
        <sz val="10"/>
        <rFont val="Arial"/>
        <family val="2"/>
      </rPr>
      <t xml:space="preserve">4. Curso Metodología GRI (4 - 5 de abril): De acuerdo con los certificados  del "Curso Metodologia GRI" que fueron expedidos por la firma Creo Consultores según lo informado por la Subdirección de Capacitación y Cooperación Técnica de Entidad; esta actividad se realizó el  4 y 5 de abril de 2019 y contó con la participación de  20 funcionarios de diferentes procesos de la Entidad. 
5. Diagnóstico preliminar - 5.1   Diagnóstico por proceso de apoyo
 (matriz general) y documento:  Sobre el particular se evidenció memorandos radicado No. 3-2019-19529 del 20/03/2019 y radicado No. No. 3-2019-131167 del 30/04/2019, los cuales hacen referencia a la Adhesión de la Entidad a la iniciativa del Pacto Global y dan instrucciones para trabajar en este propósito por parte de los procesos de la Entidad; teniendo en cuenta que esta actividad se encuentra en ejecución según el cronograma aludido, se verificó el Acta No. 8 del 08/05/2019 (en revisión) con el Proceso de Gestion Administrativa y Financiera y el Acta No. 9 del 09/05/2019 (en elaboración), con el Proceso de Direccionamiento Estrátegico, correspondiente a mesas de trabajo  de acompañamiento del grupo del Despacho del Contralor Auxiliar que viene liderando y coordinando el tema.  
10. Permanente campaña de difusión en Noticontrol / Ecard: Al respecto como parte de esta actividad, fueron constatados Noticontroles del 21/03/2019; del 27/03/2019 del 03/05/2019 y del 06/05/2019, mediante los cuales se ha hecho difusión de las acciones adelantadas como parte de la  adhesion de la Entidad a la Iniciativa de Pacto Global. Asi mismo, se verificó Acta No. 1 del 05/03/2019 y Acta No. 2  del 11/03/2019, en las cuales se ha hecho seguimiento al Plan de Medios dentro de la adhesión de la Contraloría de Bogotá D.C., a esta iniciativa. </t>
    </r>
    <r>
      <rPr>
        <sz val="10"/>
        <color theme="1"/>
        <rFont val="Arial"/>
        <family val="2"/>
      </rPr>
      <t xml:space="preserve">
 </t>
    </r>
    <r>
      <rPr>
        <b/>
        <sz val="10"/>
        <color theme="1"/>
        <rFont val="Arial"/>
        <family val="2"/>
      </rPr>
      <t xml:space="preserve">
</t>
    </r>
  </si>
  <si>
    <t xml:space="preserve">Es importante que en los seguimientos a los Convenios Interadministrativos suscritos con las Contralorías Territorias, se deje evidencia de entre otros aspectos, los avances logrados alrededor de las  obligaciones y los compromisos inmersos en los mismo.  </t>
  </si>
  <si>
    <r>
      <rPr>
        <b/>
        <sz val="10"/>
        <rFont val="Arial"/>
        <family val="2"/>
      </rPr>
      <t>Verificación a abril 30 de 2019:</t>
    </r>
    <r>
      <rPr>
        <sz val="10"/>
        <rFont val="Arial"/>
        <family val="2"/>
      </rPr>
      <t xml:space="preserve">
Se verificó que la Estrategia rendición de cuentas para el 2019, fue aprobada el 21 /12/2018, se encuentra ubicada en la pagina Web de la entidad  el LinK de transparencia: /http://www.contraloriabogota.gov.co/sites/default/files/Contenido/Rendicion%20de%20cuentas/2018/PPCCPI-08%20%20ESTRATEGIA%20RENDICI%C3%93N%20CUENTAS%20V%201.0.pdfd</t>
    </r>
  </si>
  <si>
    <r>
      <rPr>
        <b/>
        <sz val="10"/>
        <rFont val="Arial"/>
        <family val="2"/>
      </rPr>
      <t>Verificación  a abril 30 de 2019:</t>
    </r>
    <r>
      <rPr>
        <sz val="10"/>
        <rFont val="Arial"/>
        <family val="2"/>
      </rPr>
      <t xml:space="preserve">
Se constató que en cumplimiento  al procedimiento  para la promoción del control social y el ejercicio de rendición de cuentas,  se cuenta con el Programa de Aactividades de Promoción de Control social a Desarrollar en el 2019, el cual  se materializó en Plan de Acción del Proceso de Participación Ciudadana y Comunicación con partes Interesadas que entre sus actividades contiene: acciones de diálogo y las acciones de formación  y en el Informe de la Medición de la Percepción del Cliente y Informe General de Rendición de Cuentas temas que se encuentran en ejecución:</t>
    </r>
  </si>
  <si>
    <t xml:space="preserve">Dentro del seguimiento realizado por la Direccion de Talento Humano - Subdirección de Capacitación y Cooperación Técnica a esta actividad no se reporto avance.
Dado que la actividad se mide y evalua a través del cumplimiento al Plan de Accion 2019, el seguimiento reportado por el responsable de la actividad no refleja la realidad del avance de la actividad, dado que el corte para el seguimiento al Plan de Acción es Trimestral y el corte para el seguimiento al PAAC es Cuatrimestral; con lo cual podría dejarse de reportar otras acciones que contribuyen al cumplimiento de la actividad.    
Por tanto se sugiere que esta actividad no debería estar incluida en el PAAC, dado que su seguimiento se realiza cuatrimestralmente.
</t>
  </si>
  <si>
    <r>
      <rPr>
        <b/>
        <sz val="10"/>
        <color theme="1"/>
        <rFont val="Arial"/>
        <family val="2"/>
      </rPr>
      <t xml:space="preserve">Verificación a abril 30 de 2019: </t>
    </r>
    <r>
      <rPr>
        <sz val="10"/>
        <color theme="1"/>
        <rFont val="Arial"/>
        <family val="2"/>
      </rPr>
      <t xml:space="preserve">
</t>
    </r>
    <r>
      <rPr>
        <sz val="11"/>
        <rFont val="Calibri"/>
        <family val="2"/>
        <scheme val="minor"/>
      </rPr>
      <t xml:space="preserve">Se verificó video con los valores del Código de Integridad de la entidad, el cual se comezó a socializar a partir de los meses de febrero y marzo  de 2019 a través de los Videos-Wall Institucional, ubicados en el primer piso de la Sede Central de la Contraloría de Bogotá y en la Sede de Capacitación.
Teniendo encuenta que la actividad se mide y evalua con el Plan de Accion 2019 donde esta incluida y que durante la vigencia 2019 se programó la realizacion de cuatro (4) campañas al respecto, el avance de la actividad según lo evidenciado es del 25%.
</t>
    </r>
    <r>
      <rPr>
        <b/>
        <sz val="11"/>
        <rFont val="Calibri"/>
        <family val="2"/>
        <scheme val="minor"/>
      </rPr>
      <t xml:space="preserve">
</t>
    </r>
  </si>
  <si>
    <t>De acuerdo a la información sumnistrada por el responsable de esta actividad, la misma se encuentra incluida  en el Plan de Acción del Proceso de Participación Ciudadana y Comunicación con Partes Interesadas y el seguimiento se hace trimestralmente. 
Por tanto se sugiere que esta actividad no debería estar incluida en el  PAAC, dado que su seguimiento se realiza cuatrimestralmente.</t>
  </si>
  <si>
    <r>
      <rPr>
        <b/>
        <sz val="10"/>
        <color theme="1"/>
        <rFont val="Arial"/>
        <family val="2"/>
      </rPr>
      <t>Verificación a abril 30 de 2019:</t>
    </r>
    <r>
      <rPr>
        <sz val="10"/>
        <color theme="1"/>
        <rFont val="Arial"/>
        <family val="2"/>
      </rPr>
      <t xml:space="preserve">
De acuerdo a lo verificado con la Dirección Administrativa y Financiera - Subdirección de Servicios Generales, la actividad se cumplió en el PAAC vigencia 2018, tal como quedó evidenciado en el seguimiento a diciembre de 2018 realizado por la Oficina de Control Interno.  
Por lo tanto, a abril de 2019, no se constató avance en el desarrollo de esta actividad, lo que indica que el procentaje de ejecución de la misma no es del 100%, sino del 0%.
</t>
    </r>
  </si>
  <si>
    <r>
      <rPr>
        <b/>
        <sz val="10"/>
        <color theme="1"/>
        <rFont val="Arial"/>
        <family val="2"/>
      </rPr>
      <t>Verificación a abril 30 de 2019</t>
    </r>
    <r>
      <rPr>
        <sz val="10"/>
        <color theme="1"/>
        <rFont val="Arial"/>
        <family val="2"/>
      </rPr>
      <t xml:space="preserve">:
De acuerdo a lo verificado con la Dirección Administrativa y Financiera - Subdirección de Servicios Generales, la actividad se cumplió en el PAAC de la vigencia 2018, tal como quedó evidenciado en el seguimiento a diciembre de 2018 realizado por la Oficina de Control Interno.  
Por lo tanto, a abril de 2019, no se constató avance en el desarrollo de esta actividad, lo que indica que el porcentaje de ejecucion de la misma no es del 100%, sino del 0%.
</t>
    </r>
  </si>
  <si>
    <r>
      <rPr>
        <b/>
        <sz val="10"/>
        <color theme="1"/>
        <rFont val="Arial"/>
        <family val="2"/>
      </rPr>
      <t>Verificación a abril 30 de 2019:</t>
    </r>
    <r>
      <rPr>
        <sz val="10"/>
        <color theme="1"/>
        <rFont val="Arial"/>
        <family val="2"/>
      </rPr>
      <t xml:space="preserve"> 
</t>
    </r>
    <r>
      <rPr>
        <sz val="11"/>
        <color theme="1"/>
        <rFont val="Calibri"/>
        <family val="2"/>
        <scheme val="minor"/>
      </rPr>
      <t xml:space="preserve">De acuerdo con la informacion sumnistrada, a la fecha de la presente verificación de la  vigencia 2019, la entidad no ha suscrito nuevos convenios interinstitucionales con Contralorías Territoriales y ni la Entidad ni las Contralorías Territoriales con las que se tiene convenios suscritos  han tramitado solicitudes o requerimientos con cargo a los mismos..
Se indica, sin embargo, que en atención a las solictudes realizadas a la Contraloria de Bogota D.C. en la vigencia anterior, por las Contralorias Territoriales, se buscara su participación  en la capacitación denominada "Evaluación de la Gestión Ambiental en el Marco del Control Fiscal”, programa diseñado por esta Entidad. 
No obstante lo anterior, teniendo encuenta  que no se evidenciaron registros de ejecución a la programación de seguimientos a los Convenios interinstitucionales suscritos con las Contralorías Territoriales, el avance de la actividad es del 50%, dado que no ha sido necesario suscribir nuevos convenios y no del 100% como fue reportado. 
</t>
    </r>
    <r>
      <rPr>
        <b/>
        <sz val="11"/>
        <color theme="1"/>
        <rFont val="Calibri"/>
        <family val="2"/>
        <scheme val="minor"/>
      </rPr>
      <t xml:space="preserve">
</t>
    </r>
  </si>
  <si>
    <t xml:space="preserve">            </t>
  </si>
  <si>
    <t>ANEXO 1. MAPA DE RIESGOS DE GESTION Y CORRUPCION
Vigencia 2019</t>
  </si>
  <si>
    <t>Código formato: PDE-07-01
Versión 5.0</t>
  </si>
  <si>
    <t>Código documento:PDE-07
Versión 2.0</t>
  </si>
  <si>
    <t>Página 1 de 6</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</si>
  <si>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</si>
  <si>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</si>
  <si>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</si>
  <si>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</si>
  <si>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</si>
  <si>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</si>
  <si>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</si>
  <si>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</si>
  <si>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</si>
  <si>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</si>
  <si>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Riesgo</t>
  </si>
  <si>
    <t>Causa</t>
  </si>
  <si>
    <t>Consecuencias</t>
  </si>
  <si>
    <t>Análisis de riesgo</t>
  </si>
  <si>
    <r>
      <t>Evaluación de riesgo</t>
    </r>
    <r>
      <rPr>
        <b/>
        <u/>
        <sz val="10"/>
        <rFont val="Arial"/>
        <family val="2"/>
      </rPr>
      <t xml:space="preserve"> </t>
    </r>
  </si>
  <si>
    <t>Tratamiento de Riesgos</t>
  </si>
  <si>
    <t>Riesgo Inherente</t>
  </si>
  <si>
    <r>
      <t xml:space="preserve">Controles Existentes
</t>
    </r>
    <r>
      <rPr>
        <b/>
        <sz val="8"/>
        <rFont val="Arial"/>
        <family val="2"/>
      </rPr>
      <t xml:space="preserve">Anexo Tabla No. 8 </t>
    </r>
  </si>
  <si>
    <r>
      <t xml:space="preserve">ANALISIS Y EVALUACIÓN DEL DISEÑO DEL CONTROL
</t>
    </r>
    <r>
      <rPr>
        <b/>
        <sz val="8"/>
        <rFont val="Arial"/>
        <family val="2"/>
      </rPr>
      <t>Anexo Tabla No 10</t>
    </r>
  </si>
  <si>
    <t>EJECUCIÓN DEL CONTROL</t>
  </si>
  <si>
    <r>
      <t xml:space="preserve">CALIFICACIÓN DE LA SOLIDEZ DE CADA CONTROL
(Resultado de la calificación del diseño + Resultado de la calificación de la ejecución + solidez individual de cada control)
</t>
    </r>
    <r>
      <rPr>
        <b/>
        <sz val="8"/>
        <rFont val="Arial"/>
        <family val="2"/>
      </rPr>
      <t>Anexo Tabla No 13</t>
    </r>
  </si>
  <si>
    <t>SOLIDEZ DEL CONJUNTO DE CONTROLES
Anexo Tabla No 14</t>
  </si>
  <si>
    <t>CONTROLES AYUDAN A DISMINUIR LA PROBABILIDAD</t>
  </si>
  <si>
    <t>CONTROLES AYUDAN A DISMINUIR IMPACTO</t>
  </si>
  <si>
    <r>
      <t xml:space="preserve">RESULTADOS DE LOS DESPLAZAMIENTOS DE LA PROBABILIDAD Y DEL IMPACTO DE LOS RIESGOS 
</t>
    </r>
    <r>
      <rPr>
        <b/>
        <sz val="8"/>
        <rFont val="Arial"/>
        <family val="2"/>
      </rPr>
      <t>Anexo Tabla No 15</t>
    </r>
  </si>
  <si>
    <t>Probabilidad</t>
  </si>
  <si>
    <t>Impacto</t>
  </si>
  <si>
    <t>Riesgo Residual</t>
  </si>
  <si>
    <t>Medida de Tratamiento del Riesgo</t>
  </si>
  <si>
    <t>Actividades de Control /
Acciones</t>
  </si>
  <si>
    <t>Indicador</t>
  </si>
  <si>
    <t>Área
Responsable</t>
  </si>
  <si>
    <t>Registro</t>
  </si>
  <si>
    <t>Período de ejecución</t>
  </si>
  <si>
    <t>Monitoreo Acciones</t>
  </si>
  <si>
    <t>Nivel de
avance del
Indicador</t>
  </si>
  <si>
    <t>Verificación
Acciones
adelantadas</t>
  </si>
  <si>
    <t>Estado
A: Abierto
M: Mitigado
MA:Materializad</t>
  </si>
  <si>
    <t>Observaciones</t>
  </si>
  <si>
    <t>Zona del riesgo</t>
  </si>
  <si>
    <t>B (baja)</t>
  </si>
  <si>
    <t>1. Resposable</t>
  </si>
  <si>
    <t>2. Periodicidad</t>
  </si>
  <si>
    <t>campo oculto</t>
  </si>
  <si>
    <t>3. Proposito</t>
  </si>
  <si>
    <t>4. Cómo se realiza la actividad de control</t>
  </si>
  <si>
    <t>5. Qué pasa con las observaciones y desviaciones</t>
  </si>
  <si>
    <t>6. Evidencia de la ejecución del control</t>
  </si>
  <si>
    <r>
      <t xml:space="preserve">Resultados del diseño del control
</t>
    </r>
    <r>
      <rPr>
        <b/>
        <sz val="8"/>
        <rFont val="Arial"/>
        <family val="2"/>
      </rPr>
      <t>Anexo Tabla No 11</t>
    </r>
  </si>
  <si>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</si>
  <si>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</si>
  <si>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</si>
  <si>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</si>
  <si>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</si>
  <si>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</si>
  <si>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</si>
  <si>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</si>
  <si>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</si>
  <si>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</si>
  <si>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</si>
  <si>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</si>
  <si>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</si>
  <si>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</si>
  <si>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</si>
  <si>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</si>
  <si>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</si>
  <si>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</si>
  <si>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</si>
  <si>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</si>
  <si>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</si>
  <si>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</si>
  <si>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</si>
  <si>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</si>
  <si>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Políticos</t>
  </si>
  <si>
    <t>PDE   - Direccionamiento Estrategico</t>
  </si>
  <si>
    <t>PDE-01
Posible pérdida de la certificación del Sistema de Gestión de la Calidad de la Entidad.</t>
  </si>
  <si>
    <t>1. Estrategico</t>
  </si>
  <si>
    <t xml:space="preserve">Perdida de la cultura organizacional enfocada en la Calidad, que puede generar incumplimientos reiterativos de los requisitos de la norma de calidad y otros legales y reglamentarios. </t>
  </si>
  <si>
    <t>1. Afectación de la imagen de la Contraloría de Bogotá y pérdida de credibilidad ante los clientes y partes interesadas.
2. Pérdida de la certificación del Sistema de Gestión de la Calidad de la Entidad.</t>
  </si>
  <si>
    <t>Procedimientos formales aplicados</t>
  </si>
  <si>
    <t>Ejecutar plan de trabajo que permita socializar las bondades y beneficios del Sistema de Gestión de Calidad y el cumplimiento de los requisitos de la norma ISO 9001 y demás normas legales y reglamentarias.</t>
  </si>
  <si>
    <t>Asignado</t>
  </si>
  <si>
    <t>Adecuado</t>
  </si>
  <si>
    <t>Oportuna</t>
  </si>
  <si>
    <t>Prevenir</t>
  </si>
  <si>
    <t>Confiable</t>
  </si>
  <si>
    <t>Se investigan y resuelven oportunamente</t>
  </si>
  <si>
    <t>Completa</t>
  </si>
  <si>
    <t>Siempre se ejecuta</t>
  </si>
  <si>
    <t>Directamente</t>
  </si>
  <si>
    <t>Aceptar</t>
  </si>
  <si>
    <t>No. de actividades cumplidas del plan de trabajo *100/No de actividades programadas en el plan de trabajo</t>
  </si>
  <si>
    <t>Dirección de Planeación</t>
  </si>
  <si>
    <t xml:space="preserve">Plan de trabajo </t>
  </si>
  <si>
    <t>Comunicación Interna</t>
  </si>
  <si>
    <t>PDE-02
Posibilidad de emitir informes con inconsistencias y fuera de términos.</t>
  </si>
  <si>
    <t xml:space="preserve">Deficiencia en la calidad y oportunidad de la información que debe ser suministrada por los responsables de procesos a la Alta Direccion. </t>
  </si>
  <si>
    <t>1. Afectación de la imagen de la Contraloría de Bogotá y pérdida de credibilidad.
2. Toma de decisiones basada en información. inoportuna y poco confiable.
3. Observaciones formuladas por los entes de control por incumplimiento  de términos.</t>
  </si>
  <si>
    <t>Políticas claras aplicadas</t>
  </si>
  <si>
    <t>Comunicar a las dependencias de la Entidad la forma y términos de reporte de la información como insumo para evaluar la gestión institucional.</t>
  </si>
  <si>
    <t>Memorandos comunicando la forma y términos de reportar información * 100 / No. Reportes (4) de Información establecidos</t>
  </si>
  <si>
    <t>Memorandos comunicados</t>
  </si>
  <si>
    <t>Procesos</t>
  </si>
  <si>
    <t>PPCCPI - Participación Ciudadana y Comunicación con Partes Interesadas</t>
  </si>
  <si>
    <t>PPCCPI-01
Inadecuada atención a los requerimientos presentados por la ciudadanía y el Concejo de Bogotá, (peticiones, quejas, reclamos, sugerencias - PQRS y proposiciones).</t>
  </si>
  <si>
    <t>Desconocimiento por parte del funcionario responsable de dar trámite al requerimiento.</t>
  </si>
  <si>
    <t>Percepción negativa de la ciudadanía y del Concejo al no ver resueltas sus expectativas.</t>
  </si>
  <si>
    <t>Normas claras y aplicadas</t>
  </si>
  <si>
    <t>Puntos de control establecidos en el procedimiento para la recepción y trámite del derecho de petición.</t>
  </si>
  <si>
    <t>Atender oportunamente los requerimientos que son competencia de la entidad (peticiones, quejas, reclamos, sugerencias - PQRS y proposiciones), presentados por las partes interesadas.</t>
  </si>
  <si>
    <t>Cantidad de PQRS y Proposiciones atendidas a las partes interesadas * 100 /Cantidad de PQRS y Proposiciones presentadas por las partes interesadas.</t>
  </si>
  <si>
    <t>Centro de Atención al Ciudadano.</t>
  </si>
  <si>
    <t>Informe de PQRS y Proposiciones</t>
  </si>
  <si>
    <t>Deficiencias técnicas en el funcionamiento del sistema PQR.</t>
  </si>
  <si>
    <t>Alertas del aplicativo PQR.</t>
  </si>
  <si>
    <t>PPCCPI-02
Incumplimiento de las actividades relacionadas con acciones de diálogo, acciones de formación y medición de la percepción.</t>
  </si>
  <si>
    <t xml:space="preserve">Deficiencias en la Planeación y dificultades logísticas que se presenten en el marco del desarrollo de las actividades programadas (imprevistos). </t>
  </si>
  <si>
    <t>Percepción negativa hacia la entidad y dificultades de convocatoria.
Afectación en la gestión y los resultados.</t>
  </si>
  <si>
    <t>Seguimiento a cronograma</t>
  </si>
  <si>
    <t>Monitoreo mensual al cronograma.</t>
  </si>
  <si>
    <t>Indirectamente</t>
  </si>
  <si>
    <t>Planificar las actividades relacionadas con acciones de diálogo, acciones de formación y medición de la percepción, con el fin de vincular a la ciudadanía al ejercicio del control fiscal a través del control social.</t>
  </si>
  <si>
    <t>Cronograma elaborado:
SI :100%
NO: 0%</t>
  </si>
  <si>
    <t>Dirección de Participación Ciudadana</t>
  </si>
  <si>
    <t>Cronograma</t>
  </si>
  <si>
    <t>PPCCPI-03
Inadecuado manejo de la información relacionada con los resultados de la gestión institucional.</t>
  </si>
  <si>
    <t>7. Antijurídico</t>
  </si>
  <si>
    <t>Uso indebido de la información.</t>
  </si>
  <si>
    <t>Acciones en contra de la entidad.
Afecta la toma de decisiones y la imagen de la entidad.</t>
  </si>
  <si>
    <t>Aprobación de la información por parte del responsable de la dependencia que la genera, antes de ser publicada.</t>
  </si>
  <si>
    <t>Reducir</t>
  </si>
  <si>
    <t>Diligenciar el formato de "Seguimiento y Control de la Información"  que será divulgada, una vez aprobada por la dependencia responsable de la misma.</t>
  </si>
  <si>
    <t>Formato de control y seguimiento diligenciado:
SI :100%
NO: 0%</t>
  </si>
  <si>
    <t>Oficina Asesora de Comunicaciones</t>
  </si>
  <si>
    <t xml:space="preserve">Formato </t>
  </si>
  <si>
    <t>PEEPP - Estudios de Economia y Politica Publica</t>
  </si>
  <si>
    <t xml:space="preserve">PEEPP -01
Sesgar intencionalmente el análisis de información en la elaboración de los informes, estudios y pronunciamientos del PEEPP, para favorecer a un tercero. </t>
  </si>
  <si>
    <t>8. Corrupción</t>
  </si>
  <si>
    <t>Interés particular, institucional o político.</t>
  </si>
  <si>
    <t>Pérdida de credibilidad y confianza en el
organismo de control.
Afectación al control político, a la Administración Distrital y a la
ciudadanía.</t>
  </si>
  <si>
    <t>Seguimiento, revisiones y mesas de trabajo.</t>
  </si>
  <si>
    <t>No disminuye</t>
  </si>
  <si>
    <t>Evitar</t>
  </si>
  <si>
    <t>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t>
  </si>
  <si>
    <t>Reuniones de seguimiento
realizadas a los productos
planificados en el PAE2019 / Reuniones de
seguimiento programados
a los productos
planificados en el PAE
2019 (54)*100</t>
  </si>
  <si>
    <t>Subdirecciones de
Estudios de
Economía y Política
Pública</t>
  </si>
  <si>
    <t>Actas de Mesa
de Trabajo y/o
Planillas de
Seguimiento</t>
  </si>
  <si>
    <r>
      <rPr>
        <b/>
        <sz val="10"/>
        <rFont val="Arial"/>
        <family val="2"/>
      </rPr>
      <t>Seguimiento a abril 30 de 2019:</t>
    </r>
    <r>
      <rPr>
        <sz val="10"/>
        <rFont val="Arial"/>
        <family val="2"/>
      </rPr>
      <t xml:space="preserve">
Reuniones de seguimiento realizadas a los productos planificados en el PAE 2019 / Reuniones de seguimiento programados a los productos planificados en el PAE 2019.  </t>
    </r>
  </si>
  <si>
    <t>34/54= 63%</t>
  </si>
  <si>
    <r>
      <rPr>
        <b/>
        <sz val="10"/>
        <rFont val="Arial"/>
        <family val="2"/>
      </rPr>
      <t>Verificación a abril 30 de 2019:</t>
    </r>
    <r>
      <rPr>
        <sz val="10"/>
        <rFont val="Arial"/>
        <family val="2"/>
      </rPr>
      <t xml:space="preserve">
Se observó mediante actas de No. 3 y 5 del 18 de marzo y 30 de abril de 2019 respectivamente que la Dirección de EEPP, deja constancia de la revisión de los avances de los productos programados en el PAE 2019.</t>
    </r>
  </si>
  <si>
    <t>A</t>
  </si>
  <si>
    <t>PEEPP -02
Incurrir en plagio o presentación de información no veraz en alguno de los informes, estudios y pronunciamientos generados en el Proceso Estudios de Economía y Política Pública.</t>
  </si>
  <si>
    <t>Omisión en la aplicación de las
normas que regulan los derechos
de autor por parte de los
funcionarios que elaboran los
productos, al no citar fuentes
bibliográfica de los textos e
investigaciones consultadas.</t>
  </si>
  <si>
    <t>Daño Antijurídico por Demandas contra
la Entidad.
Pérdida de credibilidad y confianza en el
organismo de control.</t>
  </si>
  <si>
    <t>Seguimiento y revisiones periodicas de los avances de los informes, pronunciamientos y estudios.</t>
  </si>
  <si>
    <t>Suscribir Acuerdos de Responsabilidad o Pactos Éticos por parte de los profesionales que participen en la elaboración de cada uno de los informes, estudios y pronunciamientos</t>
  </si>
  <si>
    <t>Número de productos que tienen los acuerdos de Responsabilidad o Pactos Éticos firmados por los Profesionales que participan y/o elaboran los informes, estudios y pronunciamientos / Total de Productos programados en el PAE 2019. (27)*100</t>
  </si>
  <si>
    <t>Profesionales de la
Dirección y
Subdirecciones de
Estudios de
Economía y Política
Pública que
elaboran productos</t>
  </si>
  <si>
    <t>Acuerdos de
Responsabilidad
o Pactos Éticos,
firmados por los
responsables
que elaboran los
productos.</t>
  </si>
  <si>
    <t>Falta de control en el proceso de revisión y aprobación de los informes.</t>
  </si>
  <si>
    <t>Revisiones y mesas de trabajo.</t>
  </si>
  <si>
    <t>Legales y reglamentarios</t>
  </si>
  <si>
    <t>PVCGF - Vigilancia y Control a la Gestión Fiscal</t>
  </si>
  <si>
    <t>PVCGF -01
Posibilidad de plagio en la elaboración de  informes de auditoría, pronunciamientos o cualquier documento oficial  al no citar fuentes bibliográfica de los textos e investigaciones consultadas.</t>
  </si>
  <si>
    <t>Omisión en la aplicación de las normas que regulan los derechos de autor.</t>
  </si>
  <si>
    <t>1)Iniciación de procesos disciplinarios. 
2)Ocasionar demandas en contra de la Entidad. 
3)Pérdida de credibilidad en los informes emitidos por el proceso de vigilancia y control a la gestión fiscal.</t>
  </si>
  <si>
    <t>Revisar los informes finales de auditoría en comité técnico, en el cual queda explicitto el tema de las normas de derecho  de autor.</t>
  </si>
  <si>
    <t>No confiable</t>
  </si>
  <si>
    <t>Revisar los informes finales
de auditoría en comité
técnico, en el cual queda
explicitto el tema de las
normas de derecho de autor.</t>
  </si>
  <si>
    <t>Número de informes de la vigencia sin demanda por plagio / Número de informes de la vigencia publicados.</t>
  </si>
  <si>
    <t>Direcciones
Sectoriales 
y
Dirección de
Reacción
Inmediata</t>
  </si>
  <si>
    <t>Acta de comité técnico</t>
  </si>
  <si>
    <t>PVCGF -02
Posibilidad de incumplir términos en cualquier actuación desarrollada en el proceso auditor.</t>
  </si>
  <si>
    <t>3. Operativo</t>
  </si>
  <si>
    <t>No aplicación de procedimientos en desarrollo del proceso auditor.</t>
  </si>
  <si>
    <t>1)Iniciación de procesos disciplinarios.
2)Ocurrencia del silencio administrativo positivo.
3)Incurrir en prescripción o archivo de procesos.
4)Pérdida de credibilidad por hechos de corrupción o por inefectividad de los resultados del control fiscal.</t>
  </si>
  <si>
    <t>Aplicación de los procedimientos.</t>
  </si>
  <si>
    <t xml:space="preserve">Verificar el cumplimiento de los términos establecidos en los procedimientos para cualquier actuación en desarrollo del proceso auditor. </t>
  </si>
  <si>
    <t>N° de actuaciones sin
incumplimiento de
terminos *100 / N° de
actuaciones desarrolladas</t>
  </si>
  <si>
    <t>Direcciones
Sectoriales y
Dirección de
Reacción
Inmediata</t>
  </si>
  <si>
    <t>PVCGF -03
Posible incumplimiento de términos para resolver los recursos de reposición y en subsidio de apelación en contra de acto administrativo que imponga una multa dentro de los procesos administrativos sancionatorios.</t>
  </si>
  <si>
    <t>Falta de controles dentro del procedimiento para adelantar proceso administrativo sancionatorio fiscal  en cuanto al cumplimiento de los términos establecidos por ley.</t>
  </si>
  <si>
    <t>Pérdida de competencia y adelantar proceso disciplinario al funcionario responsable del proceso sancionatorio.</t>
  </si>
  <si>
    <t>Están establecidas en los puntos de control del procedimiento.</t>
  </si>
  <si>
    <t>Ajustar el procedimiento para adelantar el proceso administrativo sancionatorio fiscal, en el sentido de incorporar puntos de control que garanticen el cumplimiento de los términos establecidos para resolver los recursos de reposición y en subsidio de apelación.</t>
  </si>
  <si>
    <t>Modificar el procedimiento para adelantar el proceso administrativo sancionatorio fiscal
SI: 100%
NO: 0%</t>
  </si>
  <si>
    <t>Direcciónes de:
Planeación
Sectoriales de Fiscalización</t>
  </si>
  <si>
    <t>Resolución que adopta procedimiento</t>
  </si>
  <si>
    <t>Personal</t>
  </si>
  <si>
    <t>PVCGF -04
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</si>
  <si>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</si>
  <si>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Contaloría de Bogotá.</t>
  </si>
  <si>
    <t>Monitoreo de riesgos</t>
  </si>
  <si>
    <t>Validar en comité técnico la configuración adecuada de los hallazgos y de los posibles  procesos sancionatorios.</t>
  </si>
  <si>
    <t>1)Verificar que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</si>
  <si>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 xml:space="preserve">N° de hallazgos que cumplen con los atributos / N°  de hallazgos del informe final * 100
Cantidad de Anexos diligenciados de "Declaración de independencia y conflicto de intereses" / Total de auditores que ejecutan las auditorías previstas en el PAD *100 + Nivel Directivo + Contratistas </t>
  </si>
  <si>
    <t>Actas de comité técnico
Anexos de "Declaración de independencia y conflicto de intereses" diligenciados.</t>
  </si>
  <si>
    <r>
      <rPr>
        <b/>
        <sz val="10"/>
        <rFont val="Arial"/>
        <family val="2"/>
      </rPr>
      <t>Seguimiento a abril 30 de 2019:</t>
    </r>
    <r>
      <rPr>
        <sz val="10"/>
        <rFont val="Arial"/>
        <family val="2"/>
      </rPr>
      <t xml:space="preserve">
</t>
    </r>
    <r>
      <rPr>
        <b/>
        <sz val="10"/>
        <rFont val="Arial"/>
        <family val="2"/>
      </rPr>
      <t xml:space="preserve">CULTURA: </t>
    </r>
    <r>
      <rPr>
        <sz val="10"/>
        <rFont val="Arial"/>
        <family val="2"/>
      </rPr>
      <t xml:space="preserve">
1) Se generaron 33 hallazgos administrativos los cuales cumplen con los atributos de configuración, 21  disciplinarios, 8 fiscales por $6.234.527.886 y 3 penales, se validó en acta de comité técnico. 
2) Se suscribieron 18 Declaraciones de Independencia en total de auditores que ejecutan actuaciones previstas en el PAD 2019 ( 9 en IDARTES -9 SDCRD).</t>
    </r>
  </si>
  <si>
    <r>
      <rPr>
        <b/>
        <sz val="10"/>
        <rFont val="Arial"/>
        <family val="2"/>
      </rPr>
      <t>Verificación a abril 30 de 2019:</t>
    </r>
    <r>
      <rPr>
        <sz val="10"/>
        <rFont val="Arial"/>
        <family val="2"/>
      </rPr>
      <t xml:space="preserve">
</t>
    </r>
    <r>
      <rPr>
        <b/>
        <sz val="10"/>
        <rFont val="Arial"/>
        <family val="2"/>
      </rPr>
      <t xml:space="preserve">CULTURA:
</t>
    </r>
    <r>
      <rPr>
        <sz val="10"/>
        <rFont val="Arial"/>
        <family val="2"/>
      </rPr>
      <t>Se evidenció lo siguiente con respecto a cada una de las actividades/acciones de control:
1)  La Funcionaria  Carmen Roció Castañeda, gestora de calidad,  presenta dos actas  de comité técnico,  la No.12 del 13 de abril de 2019 y el acta No.13 del 16 de abril de 2019, en su numeral 4 establece que "SE DIO APLICACIÓN A al proceso de caracterización del producto y las normas de derecho de autor.
En la número 3 informe final IDARTES  específicamente habla sobre los requisitos del hallazgo.
“</t>
    </r>
    <r>
      <rPr>
        <b/>
        <i/>
        <sz val="10"/>
        <rFont val="Arial"/>
        <family val="2"/>
      </rPr>
      <t>La Subdirección de Fiscalización de "Cultura, Recreación y Deporte, señala que el equipo auditoría ha acogido las recomendaciones presentadas en desarrollo del proceso auditor, igual certificando en mesa de trabajo de validación de hallazgos por el Gerente el cumplimiento al 100% de la fase de informe, los requisitos de los hallazgos (criterios, de condición, causa y efecto), y se da cumplimiento a las normas de derecho de autor en la elaboración del informe que se confirma y se plasman en el presente informe final de auditoria de regularidad, al constarse que cumple con lo definido en la caracterización del producto y con los objetivos del Memorando de Asignación de Auditoria y el Plan de Trabajo."</t>
    </r>
    <r>
      <rPr>
        <sz val="10"/>
        <rFont val="Arial"/>
        <family val="2"/>
      </rPr>
      <t xml:space="preserve"> 
2) se suscribieron 35 declaraciones de independencia, sacando un muestreo de ellas en total de auditores que ejecutan actuaciones previstas en el PAD 2019 con corte abril  9 son de IDARTES- 9 son de SDCRD- 17 son de IDRD.se observo que en proceso de auditoria inicio el día 27 de Diciembre de 2018, debido a lo establecido en la actividad 3 del procedimiento para adelantar auditoria de regularidad resolución 01 del 17 de enero del 2018.se toman como muestra las siguientes:
Julio Bayardo Salamanca Martínez c.c. 19265423 de Bogotá, Gloria Elizabeth Aponte Hernández c.c. 51918707 de Bogotá y Nelly Yolanda Moya Ángel c.c. 51703598 de Bogotá, todas estas declaraciones se encuentran debidamente diligenciadas y firmadas.
</t>
    </r>
  </si>
  <si>
    <r>
      <rPr>
        <b/>
        <sz val="10"/>
        <rFont val="Arial"/>
        <family val="2"/>
      </rPr>
      <t>Seguimiento a abril 30 de 2019:
DESARROLLO:</t>
    </r>
    <r>
      <rPr>
        <sz val="10"/>
        <rFont val="Arial"/>
        <family val="2"/>
      </rPr>
      <t xml:space="preserve">
1) Se aprobaron 79  hallazgos administrativos de los cuales 30 quedaron con presunta incidencia disciplinaria y 4 Fiscales $ 240,730,024
2) Cada uno de los gerente auditores y contratista  diligenciaron los anexos de Declaración de Independencia para las auditorías iniciadas entre el 2 de enero al 29 de abril de 201
</t>
    </r>
  </si>
  <si>
    <r>
      <rPr>
        <b/>
        <sz val="10"/>
        <rFont val="Arial"/>
        <family val="2"/>
      </rPr>
      <t xml:space="preserve">Verificaciòn a abril 30 de 2019:   </t>
    </r>
    <r>
      <rPr>
        <sz val="10"/>
        <rFont val="Arial"/>
        <family val="2"/>
      </rPr>
      <t xml:space="preserve">                                                       
</t>
    </r>
    <r>
      <rPr>
        <b/>
        <sz val="10"/>
        <rFont val="Arial"/>
        <family val="2"/>
      </rPr>
      <t xml:space="preserve">DESARROLLO:
</t>
    </r>
    <r>
      <rPr>
        <sz val="10"/>
        <rFont val="Arial"/>
        <family val="2"/>
      </rPr>
      <t>Se evidenció lo siguiente con respecto a cada una de las actividades/acciones de control:
1) En el acta de comité No. 007 de 22 03-2019 cuyo objetivo es:</t>
    </r>
    <r>
      <rPr>
        <b/>
        <i/>
        <sz val="10"/>
        <rFont val="Arial"/>
        <family val="2"/>
      </rPr>
      <t xml:space="preserve"> “Revisión y Aprobación del Informe Final de la Auditoria de Desempeño N’.195, adelantada ante el Instituto para la Economía social - IPES. En cumplimiento a lo establecido en el artículo 4 numeral 3 de la Resolución Reglamentaria No 002 del 17 de Enero de 2018.”</t>
    </r>
    <r>
      <rPr>
        <sz val="10"/>
        <rFont val="Arial"/>
        <family val="2"/>
      </rPr>
      <t xml:space="preserve">
Acta 013 del 29-04-2019 cuyo objetivo es “Presentación para revisión y Aprobación del Informe Definitivo de la Auditoría de Regularidad NO.196, adelantada ante el Instituto para la Economía Social - IPES. En cumplimiento a lo establecido en el artículo 4 numeral 3 de ía Resolución Re~lamentaria No 002 del 17 de Enero de 2018.”
Acta numero 014 de 29-04-2019 cuyo objetivo es: Presentación para revisión y Aprobación del Informe Definitivo de la Auditoria de Regularidad NO.197, adelantada ante la Secretaria Distrital de Desarrollo Económico - SDDE. En cumplimiento a lo establecido en el articulo 4 numeral 3 de la Resolución Reglamentaria N’ 002 del 17 de Enero de 2018.que en la parte de conclusiones se encuentra en las tres actas y referentes a los hallazgos que: </t>
    </r>
    <r>
      <rPr>
        <b/>
        <i/>
        <sz val="10"/>
        <rFont val="Arial"/>
        <family val="2"/>
      </rPr>
      <t>“Teniendo en cuenta que el informe cumple con lo establecido en la caracterización del producto tal como se refleja en el cuadro anterior, se aprueba el informe por todos los integrantes del Comité Técnico.”</t>
    </r>
    <r>
      <rPr>
        <sz val="10"/>
        <rFont val="Arial"/>
        <family val="2"/>
      </rPr>
      <t xml:space="preserve">
2) En relación con los Anexos diligenciados de “Declaración de independencia y conflicto de intereses encontramos las certificaciones debidamente firmadas y diligenciada, y se toma como muestra las siguientes
Willie May Rativa Howard con c.c. d No 51.600.581 Expedido en Bogotá, Humberto Cifuentes Osorio, cc.19365646 de Bogota, .Rodrigo Hernán Rey López cc. 11257577 de Fusagasugá,, Fabio armando Cárdenas Peña cc. 79407063 de Bogotá
</t>
    </r>
  </si>
  <si>
    <r>
      <rPr>
        <b/>
        <sz val="10"/>
        <rFont val="Arial"/>
        <family val="2"/>
      </rPr>
      <t>Seguimiento a abril 30 de 2019:
EDUCACIÓN:</t>
    </r>
    <r>
      <rPr>
        <sz val="10"/>
        <rFont val="Arial"/>
        <family val="2"/>
      </rPr>
      <t xml:space="preserve"> 
Se tienen 2 auditorias en ejecución, conforme a la programación del PAD.</t>
    </r>
  </si>
  <si>
    <r>
      <rPr>
        <b/>
        <sz val="10"/>
        <rFont val="Arial"/>
        <family val="2"/>
      </rPr>
      <t>Verificación a abril 30 de 2019:</t>
    </r>
    <r>
      <rPr>
        <sz val="10"/>
        <rFont val="Arial"/>
        <family val="2"/>
      </rPr>
      <t xml:space="preserve">
</t>
    </r>
    <r>
      <rPr>
        <b/>
        <sz val="10"/>
        <rFont val="Arial"/>
        <family val="2"/>
      </rPr>
      <t xml:space="preserve">
EDUCACIÓN:</t>
    </r>
    <r>
      <rPr>
        <sz val="10"/>
        <rFont val="Arial"/>
        <family val="2"/>
      </rPr>
      <t xml:space="preserve">
Se evidenció lo siguiente con respecto a cada una de las actividades/acciones de control:
1) Se constata Acta No. 14 del 26 de abril de 2019 donde se evidencia en el punto análisis y aprobación informe final estados contables SED, Auditoría de Regularidad, posterior a la  valoración de la respuesta de la entidad se encuentra  como los hallazgos cumplen con los atributos de criterio, condición, causa y efecto. Soportados en las siguientes actas:
Acta No. 14 del 26 de abril/ 2019 cuyo objeto es: </t>
    </r>
    <r>
      <rPr>
        <b/>
        <i/>
        <sz val="10"/>
        <rFont val="Arial"/>
        <family val="2"/>
      </rPr>
      <t>“Análisis y Aprobación informe final estados contables Auditoria de Regularidad Secretaria de Educación Distrital SED”.</t>
    </r>
    <r>
      <rPr>
        <sz val="10"/>
        <rFont val="Arial"/>
        <family val="2"/>
      </rPr>
      <t xml:space="preserve">
Acta No. 15 del 26 de abril/ 2019 cuyo objeto es: Análisis y Aprobación informe final estados contables Universidad Distrital Francisco José de Caldas - UDFJC. En cuanto riesgo de seguridad de la información, se tiene como soporte el Acta No. 18 del 02 de mayo/ 2019, cuyo objeto es: “Validar las autorizaciones efectuadas en la Dirección Sector Educación tanto como prórrogas y retrasmisiones a los Sujetos de control asignados, con el análisis del porqué a las mismas. El reporte se toma del SIVICOF, sustentados en el consolidado allegado por la dirección de TICs y Planeación.”
2) En relación con los Anexos diligenciados de</t>
    </r>
    <r>
      <rPr>
        <b/>
        <i/>
        <sz val="10"/>
        <rFont val="Arial"/>
        <family val="2"/>
      </rPr>
      <t xml:space="preserve"> "Declaración de independencia y conflicto de intereses"</t>
    </r>
    <r>
      <rPr>
        <sz val="10"/>
        <rFont val="Arial"/>
        <family val="2"/>
      </rPr>
      <t xml:space="preserve">, con corte a 30 de abril, se diligenciaron los anexos de declaración de independencia, el grupo auditor, personal de apoyo y directivo, para la Auditoria 187 PAD 2019 -SED  y para la Auditoria 188 PAD 2019 – UDFJC.
Asi: Emelina Ramírez Ramírez cc. 39529783 de Bogota, María Cristina Céspedes c.c. 40316004 de Bogotá. William Arturo Sánchez Sierra c.c 19381971 de Bogotá
</t>
    </r>
  </si>
  <si>
    <r>
      <rPr>
        <b/>
        <sz val="10"/>
        <rFont val="Arial"/>
        <family val="2"/>
      </rPr>
      <t>Seguimiento a abril 30 de 2019:
EQUIDAD:</t>
    </r>
    <r>
      <rPr>
        <sz val="10"/>
        <rFont val="Arial"/>
        <family val="2"/>
      </rPr>
      <t xml:space="preserve">
1) En acta de comité técnico # 4 se aprueban 6   hallazgos administrativos, 1 disciplinario los cuales cumplieron los atributos de condición, criterio, causa y efecto, lo cuales fueron inlcuidos en su totalidad, en el informe fianl. . No obstante ninguno de los hallazgos tuvo incidencia fiscal.  
2) Fueron diligenciadas  9 anexos de declaraciones de independencia  y conflicto de intereses correspondoetes a los 9 integrantes del equipo auditor y dirección sectorial. </t>
    </r>
  </si>
  <si>
    <r>
      <rPr>
        <b/>
        <sz val="10"/>
        <rFont val="Arial"/>
        <family val="2"/>
      </rPr>
      <t>Verificación a abril 30 de 2019:
EQUIDAD</t>
    </r>
    <r>
      <rPr>
        <sz val="10"/>
        <rFont val="Arial"/>
        <family val="2"/>
      </rPr>
      <t xml:space="preserve">
Se evidenció lo siguiente con respecto a cada una de las actividades/acciones de control:
1) Se revisa el acta  No. 4 del comité Técnico del 15 de marzo de 2019 cuyo objetivo es: </t>
    </r>
    <r>
      <rPr>
        <b/>
        <i/>
        <sz val="10"/>
        <rFont val="Arial"/>
        <family val="2"/>
      </rPr>
      <t>“Revisión y Aprobación del informe final de la Auditoria de Desempeño N° 1”</t>
    </r>
    <r>
      <rPr>
        <sz val="10"/>
        <rFont val="Arial"/>
        <family val="2"/>
      </rPr>
      <t xml:space="preserve">
En el punto 3 del acta se describe el tema relacionado con la “Caracterización del producto, Atributos de condición, criterio, causa y efectos de cada uno de los hallazgos alii contenidos y en consecuencia se libera para ser se radicado ante el sujeto de control SDMujer.”
2) De las Declaración de independencia y conflicto de intereses, se observó que estaban debidamente diligenciadas y firmada, se toma como muestra dos de ellas: Juan Guillermo Salazar Arboleda, c.c. No, 91.111.485 Expedido en Socorro Santander, Gerente 039-01 y  Ángela Beatriz Rojas Pinto. CC. 65751166 de Ibagué.
</t>
    </r>
  </si>
  <si>
    <r>
      <rPr>
        <b/>
        <sz val="10"/>
        <rFont val="Arial"/>
        <family val="2"/>
      </rPr>
      <t>Seguimiento a abril 30 de 2019:
GESTIÓN JURÍDICA:</t>
    </r>
    <r>
      <rPr>
        <sz val="10"/>
        <rFont val="Arial"/>
        <family val="2"/>
      </rPr>
      <t xml:space="preserve">
1) Hallazgos que cumplen atributos:
Se revisó y verificó en el informe final de la auditoria de desempeño código 5, el tema de cumplimiento con los atributos de configuración del hallazgo. Actas de Comité Técnico  
*Acta No 2 de fecha 13 de Marzo 2019 
El total de hallazgos son: 4 Administrativos, 2 con presunta incidencia disciplinaria y uno (1) con presunta incidencia penal.
2) Declaración de independencia y conflicto de intereses:
El número de auditores entre Gerente, Asesor, auditores y contratistas que han suscrito Declaraciones de independencia son según cada auditoria terminada o en ejecución: Auditoria Terminada Código 05, es de 12</t>
    </r>
  </si>
  <si>
    <r>
      <rPr>
        <b/>
        <sz val="10"/>
        <rFont val="Arial"/>
        <family val="2"/>
      </rPr>
      <t>Verificación a abril 30 de 2019:
GESTIÓN JURÍDICA:</t>
    </r>
    <r>
      <rPr>
        <sz val="10"/>
        <rFont val="Arial"/>
        <family val="2"/>
      </rPr>
      <t xml:space="preserve">
Se evidenció lo siguiente con respecto a cada una de las actividades/acciones de control:
1) En el acta de comité No. 2 del 13 de Marzo de 2019 cuyo objetivo es: “Revisar y aprobar el Informe preliminar de Auditaría de Desempeño, Código 5, Vigencia 2018, PAD 2019 </t>
    </r>
    <r>
      <rPr>
        <b/>
        <i/>
        <sz val="10"/>
        <rFont val="Arial"/>
        <family val="2"/>
      </rPr>
      <t xml:space="preserve">"Evaluar el Proyecto W 7501 "Implementación y fortalecimiento de la Gerencia Juridica Transversal para una Bogotá eficiente y Mejor para Todos". </t>
    </r>
    <r>
      <rPr>
        <sz val="10"/>
        <rFont val="Arial"/>
        <family val="2"/>
      </rPr>
      <t xml:space="preserve">
Los funcionarios de la oficina de control interno, constataron y a modo de conclusión, en el numeral cuarto se establece lo siguiente:  </t>
    </r>
    <r>
      <rPr>
        <b/>
        <i/>
        <sz val="10"/>
        <rFont val="Arial"/>
        <family val="2"/>
      </rPr>
      <t>“ iv) se debe continuar el proceso de implementación de políticas y estrategias que ayuden a evitar el contingente judicial, para la prevención del daño antijurídico y hacer énfasis en los casos que reiteradamente se ha condenado al distrito, Se deja constancia que se verifico que cada uno de los hallazgos cumplan con los atributos de configuración del hallazgo como son: criterio condición causa y efecto”.</t>
    </r>
    <r>
      <rPr>
        <sz val="10"/>
        <rFont val="Arial"/>
        <family val="2"/>
      </rPr>
      <t xml:space="preserve">
2) De las Declaración de independencia y conflicto de intereses, se verificó y tomó pantallazo del aplicativo trazabilidad donde se observó que la Dirección Sector Gestión Jurídica, cargo en dicho aplicativo la cantidad de DOCE (12) Declaraciones de independencia
Luis Ariel Olaya Aguirre Gerente 039-01, José Raúl Sacristán Avilés Profesional Universitario 219 03, Héctor Manuel Tovar Buendía Profesional Universitario 219 03,  Ana Lucia Alvarado Arévalo Contratista Fernando José Bolaños Urrego, Luis Oswaldo Contreras Olivos Daniel Obdulio Franco Castañeda 
</t>
    </r>
  </si>
  <si>
    <r>
      <rPr>
        <b/>
        <sz val="10"/>
        <rFont val="Arial"/>
        <family val="2"/>
      </rPr>
      <t xml:space="preserve">Seguimiento a abril 30 de 2019:
GOBIERNO: </t>
    </r>
    <r>
      <rPr>
        <sz val="10"/>
        <rFont val="Arial"/>
        <family val="2"/>
      </rPr>
      <t xml:space="preserve">
1) Se han determinado ocho (8) hallazgos administrativos, los cuales cumplen con los atributos de condición, criterio, causa y efecto, según revisión registrada en actas de comité técnico de la Dirección.
2) Se han diligenciado 18 declaraciones de independencia sobre las auditorías terminadas.
</t>
    </r>
  </si>
  <si>
    <r>
      <rPr>
        <b/>
        <sz val="10"/>
        <rFont val="Arial"/>
        <family val="2"/>
      </rPr>
      <t>Verificación a abril 30 de 2019:
GOBIERNO:</t>
    </r>
    <r>
      <rPr>
        <sz val="10"/>
        <rFont val="Arial"/>
        <family val="2"/>
      </rPr>
      <t xml:space="preserve">
Se evidenció lo siguiente con respecto a cada una de las actividades/acciones de control:
1) Se revisa acta de comité técnico No 7 del 27 marzo,  cuyo objeto fue aprobación informe definitivo,</t>
    </r>
    <r>
      <rPr>
        <b/>
        <i/>
        <sz val="10"/>
        <rFont val="Arial"/>
        <family val="2"/>
      </rPr>
      <t xml:space="preserve"> “visita fiscal ante la veeduría fiscal”.</t>
    </r>
    <r>
      <rPr>
        <sz val="10"/>
        <rFont val="Arial"/>
        <family val="2"/>
      </rPr>
      <t xml:space="preserve"> Para un total de (4) cuatro hallazgos administrativos.  Se presentó acta de comité técnico No 15 del 25 de abril, cuyo objeto fue la aprobación de informe definitivo de la auditoria de regularidad ante la personería de Bogotá, donde se evidencio la aprobación de los (4) cuatro atributos; condición, criterio,  causa y efecto de los hallazgos determinados. Concluyendo que se encuentra el total de la actividad descrita. 
2) Como segunda actividad se corroboro que  las declaraciones de independencia están publicadas en el aplicativo de  trazabilidad  de la contraloría de Bogotá y mostrando de forma  física un muestreo de las mismas y se toma registro de una de ellas así; Dr. José Demetrio Rojas identificado con cedula 19253703 de Bogotá como gerente 3901 de la contraloría de Bogotá ante la Secretaría Distrital de Gobierno. El acta se encuentra debidamente firmada y diligenciada.
Se deja como nota que  las auditorías terminadas a la fecha son 3 y un total de 18 declaraciones de independencia.
</t>
    </r>
  </si>
  <si>
    <r>
      <rPr>
        <b/>
        <sz val="10"/>
        <rFont val="Arial"/>
        <family val="2"/>
      </rPr>
      <t xml:space="preserve">Seguimiento a abril 30 de 2019:
HÁBITAT: </t>
    </r>
    <r>
      <rPr>
        <sz val="10"/>
        <rFont val="Arial"/>
        <family val="2"/>
      </rPr>
      <t xml:space="preserve">
1) Se revisó y verificó en los informes finales el tema de cumplimiento con los atributos de configuración del hallazgo, lo cual quedó registrado en las siguientes Actas de Comité Técnico *Acta 12 de Marzo 5/2019, *Acta 16 de Marzo 20/2019, *Acta No 23 de Abril/2019, *Acta No 26 de Abril 11/2019, *Acta No 27 de Abril 12 /2019. El total de hallazgos fue de 83 admnsitrativos, 18 tuvieron incidencia fiscal por $1.856.429.225, 52 presunta incidencia disciplinaria y uno 1 con presunta incidencia penal.
2) Declaración de independencia y conflicto de intereses:
506- SDP- VF/Auditores 4 Declaraciones 4
19-Curaduría1 y 2 -D/ auditores 6 Declaraciones 6
20- ERU-R/Auditores 12 Declaraciones 12
21-JBB- R/Auditores 13 Declaraciones  13
22-IDIGER- R/Auditores 13 Declaraciones  13
Total Subdirectores, Gerentes, Auditores y contratistas: 108/108 =100
</t>
    </r>
  </si>
  <si>
    <r>
      <rPr>
        <b/>
        <sz val="10"/>
        <rFont val="Arial"/>
        <family val="2"/>
      </rPr>
      <t>Verificación a abril 30 de 2019:
HABITAT:</t>
    </r>
    <r>
      <rPr>
        <sz val="10"/>
        <rFont val="Arial"/>
        <family val="2"/>
      </rPr>
      <t xml:space="preserve">
Se evidenció lo siguiente con respecto a cada una de las actividades/acciones de control:
1) Se realizó visita de control  interno donde se evidencia, que por parte de la gestora de calidad, Adriana Lucia Rodríguez Botero profesional especializado 222-07,  de la secretaria de hábitat, donde informa: que mediante las actas entregadas por correo institucional se puede verificar los (4) cuatro atributos; condición, criterio,  causa y efecto, en el ítem de aprobación del informe final, y en el ítem varios firmado por el director y la asesor(a). Con corte al 30 de abril los hallazgos registrados en el aplicativo de trazabilidad de la Contraloría de Bogotá, fueron 83 administrativos, 1 penales  y 52 disciplinarios con presunta incidencia, los cuales se revisaron en las actas de aprobación respectivas.
2) Se observaron un muestreo de 5 actas de declaración de independencia;  código de auditoría  19 de la Curaduría Urbana No. 1 de Bogotá. Del total de 48 declaraciones se vericó una muestra de 3 contratistas 3 directivos y 1 auditores.
</t>
    </r>
  </si>
  <si>
    <r>
      <rPr>
        <b/>
        <sz val="10"/>
        <rFont val="Arial"/>
        <family val="2"/>
      </rPr>
      <t xml:space="preserve">Seguimiento a abril 30 de 2019:
HACIENDA: </t>
    </r>
    <r>
      <rPr>
        <sz val="10"/>
        <rFont val="Arial"/>
        <family val="2"/>
      </rPr>
      <t xml:space="preserve">
1) El Equipo Directivo verificó que se cumplió con los atributos de configuración del hallazgo en el acta de comité técnico de aprobación de informe final N° 15/19, para 19 hallazgos administrativos, 2 con incidencia fiscal por $3.970.264.716  y 13 presunta incidencia disciplinaria.
2) Cada uno de los integrantes del equip auditor, así: director (1), asesor (2) , gerente (1), auditores (8) y contratistas (4) diligenciaron los anexos de declaración de independencia, los cuales se encuentran en el aplicativo de trazabilidad. </t>
    </r>
  </si>
  <si>
    <r>
      <rPr>
        <b/>
        <sz val="10"/>
        <rFont val="Arial"/>
        <family val="2"/>
      </rPr>
      <t>Verificación a abril 30 de 2019:</t>
    </r>
    <r>
      <rPr>
        <sz val="10"/>
        <rFont val="Arial"/>
        <family val="2"/>
      </rPr>
      <t xml:space="preserve">
</t>
    </r>
    <r>
      <rPr>
        <b/>
        <sz val="10"/>
        <rFont val="Arial"/>
        <family val="2"/>
      </rPr>
      <t>HACIENDA:</t>
    </r>
    <r>
      <rPr>
        <sz val="10"/>
        <rFont val="Arial"/>
        <family val="2"/>
      </rPr>
      <t xml:space="preserve">
Se evidenció lo siguiente con respecto a cada una de las actividades/acciones de control:
1) Con el objetivo de realizar la verificación y el seguimiento a la matriz de riesgo para el componente corrupción se hacen presentes en las oficinas de dicha dirección los funcionarios de la oficina de control interno y como resultado se evidencia que;  en el ACTA COMITE TECNICO No. 15 del 26 de abril de 2019, ”. El objetivo de auditoria es la de: </t>
    </r>
    <r>
      <rPr>
        <b/>
        <i/>
        <sz val="10"/>
        <rFont val="Arial"/>
        <family val="2"/>
      </rPr>
      <t xml:space="preserve">“Revisar y Aprobar de forma y de fondo el informe final de la Auditora de Regularidad realizada ante el Fondo de Prestaciones Económicas, Cesantías y pensiones-FONCEP. Periodo Auditado 2018. PAD 2019. “ </t>
    </r>
    <r>
      <rPr>
        <sz val="10"/>
        <rFont val="Arial"/>
        <family val="2"/>
      </rPr>
      <t xml:space="preserve">
Lo observado en el numeral 5 donde ese evidencia el consolidado de los hallazgos quedando aprobados; 19 administrativos, 13 de presunta incidencia disciplinaria y 2 con incidencia fisca por una cuantía de 3.970.264.176 y  se establece en el numeral 6  que: ”</t>
    </r>
    <r>
      <rPr>
        <b/>
        <i/>
        <sz val="10"/>
        <rFont val="Arial"/>
        <family val="2"/>
      </rPr>
      <t xml:space="preserve"> el comité Técnico constato el cumplimiento de las normas, los procedimientos del proceso de vigilancia y control a la Gestión Fiscal  y la aplicación de los lineamientos dados por la alta dirección.” </t>
    </r>
    <r>
      <rPr>
        <sz val="10"/>
        <rFont val="Arial"/>
        <family val="2"/>
      </rPr>
      <t xml:space="preserve">
2) Que como acto seguido los funcionarios solicitaron un muestreo de las declaraciones de independencia, a lo cual fue entregado de forma física y enviado por correo las (16) declaraciones. citando como ejemplos las de José Mauricio Lamus Rojas con c.c 79.444.220 de Bogotá. Jorge Iván Cabra Uribe con c.c. 79499547 de Bogotá, Yani Zambrano Díaz con cedula 52.835.202 y Jorge Orlando Murcia Sequeda con cedula 19.222.437 de Bogotá .
</t>
    </r>
  </si>
  <si>
    <r>
      <rPr>
        <b/>
        <sz val="10"/>
        <rFont val="Arial"/>
        <family val="2"/>
      </rPr>
      <t xml:space="preserve">Seguimiento a abril 30 de 2019:
INTEGRACIÓN: </t>
    </r>
    <r>
      <rPr>
        <sz val="10"/>
        <rFont val="Arial"/>
        <family val="2"/>
      </rPr>
      <t xml:space="preserve">
1) En mesa de trabajo se aprueban las observaciones que posteriormente se configuran en hallazgos de auditoría, los cuales se aprueban en comité técnico y se verifica que cumplan con los atributos requeridos.Hallazgos que cumplen atributos: 33 administrativos, 11 disciplinarios, 1 fiscal por $2.228.128
2) Al iniciar y durante el desarrollo de los procesos auditores, según las novedades de talento humano, se diligencian las declaraciones de independencia como herramienta para asegurar la objetividad y la no existencia de conflictos para realizar la auditorìa por parte del personal asignado a la misma
Auditoría Regularidad IDIPRON
Declaraciones de Independencia:14
</t>
    </r>
  </si>
  <si>
    <r>
      <rPr>
        <b/>
        <sz val="10"/>
        <rFont val="Arial"/>
        <family val="2"/>
      </rPr>
      <t>Verificación a abril 30 de 2019:
INTEGRACIÓN:</t>
    </r>
    <r>
      <rPr>
        <sz val="10"/>
        <rFont val="Arial"/>
        <family val="2"/>
      </rPr>
      <t xml:space="preserve">
Se evidenció lo siguiente con respecto a cada una de las actividades/acciones de control:
1) En reunión con el Dr. Roberto Jiménez Rodríguez Profesional Especializado 222-07 manifiesta que: en acta No. 10  del fecha 23 abril se aprobó el informe final, el objetivo es  </t>
    </r>
    <r>
      <rPr>
        <b/>
        <i/>
        <sz val="10"/>
        <rFont val="Arial"/>
        <family val="2"/>
      </rPr>
      <t xml:space="preserve">“Revisión y aprobación de la auditoria de Regularidad ante el Instituto Distrital para la Protección de la niñez y la juventud IDIPRON, código 54 periodo auditado 2018 PAD 2019.”
</t>
    </r>
    <r>
      <rPr>
        <sz val="10"/>
        <rFont val="Arial"/>
        <family val="2"/>
      </rPr>
      <t xml:space="preserve">
Trata de  la aprobación del resultado final de 33 hallazgos administrativos, 1 fiscal y 11 disciplinarios mostrando en el numeral  (3) lo correspondiente a las características del producto y se presenta con su condición de criterio, causa y efecto,.  Además se puede constatar en la misma acta que se señalan las fuentes adecuadas  con lo referente al tema de plagio. Esta acta se encuentra debidamente firmada por jefe de dependencia y secretario
2) Para el tema de las declaraciones de independencia de un total de 33 declaraciones entre funcionarios y contratistas se pudieron  revisar por trazabilidad ya que en físico reposan en la auditoria, en la visita se piden aleatoriamente las siguientes certificaciones revisadas y constatadas que están debidamente diligenciadas y firmadas así: Aura Jacqueline Torres Cubillos cc 20.483,551 de Choachí (Cund.),  Orlando Alberto Gnecco Rodríguez  No. 19.493.843 de Bogotá y Jorge Nain Ruíz Ditta 77.013.659 Expedido en Valledupar.
</t>
    </r>
  </si>
  <si>
    <r>
      <rPr>
        <b/>
        <sz val="10"/>
        <rFont val="Arial"/>
        <family val="2"/>
      </rPr>
      <t xml:space="preserve">Seguimiento a abril 30 de 2019:
MOVILIDAD: </t>
    </r>
    <r>
      <rPr>
        <sz val="10"/>
        <rFont val="Arial"/>
        <family val="2"/>
      </rPr>
      <t xml:space="preserve">
1) Se culmino 1 auditoria de regularidad en la cual se configuraron 29 hallazgos administrativos, 19 con incidencia disciplinaria, 4 con incidencia fiscal por $1.237.471.245.
2) 16 Anexos diligenciados y cargados al aplicativo trazabilidad, numero de auditores segun memorando de asignacion 8, directivos 6 y contratstas 2. dando asi estricto cumplimiento al procedimiento.</t>
    </r>
  </si>
  <si>
    <r>
      <rPr>
        <b/>
        <sz val="10"/>
        <rFont val="Arial"/>
        <family val="2"/>
      </rPr>
      <t>Verificación a abril 30 de 2019:
MOVILIDAD:</t>
    </r>
    <r>
      <rPr>
        <sz val="10"/>
        <rFont val="Arial"/>
        <family val="2"/>
      </rPr>
      <t xml:space="preserve">
Se evidenció lo siguiente con respecto a cada una de las actividades/acciones de control:
1) En reunión con la Funcionaria. Marcela Garzón técnico operativa, presenta el acta No. 11 del 24 de abril de 2019, cuyo objetivo es "</t>
    </r>
    <r>
      <rPr>
        <b/>
        <i/>
        <sz val="10"/>
        <rFont val="Arial"/>
        <family val="2"/>
      </rPr>
      <t xml:space="preserve"> presentación y aprobación del  informe  final  de la auditoria de regularidad ante la unidad administrativa especial de rehabilitación y mantenimiento vial UAERMV,  código de auditoria No. 63. El instituto de desarrollo urbano IDU, código de auditoria No. 66”.</t>
    </r>
    <r>
      <rPr>
        <sz val="10"/>
        <rFont val="Arial"/>
        <family val="2"/>
      </rPr>
      <t xml:space="preserve"> Donde en su numeral 3, presentación y aprobación de los informes finales, los auditores de la oficina de control interno evidenciaron en dicha acta  los (4) cuatro atributos; condición, criterio,  causa y efecto del hallazgo, cuyo  tema de la auditoria de regularidad ante la unidad administrativa especial de rehabilitación y mantenimiento vial, UAERMV código de auditoria No. 63. Donde se encuentran   debidamente firmada por el presidente Juan David Rodríguez Martínez y secretaria Daniza Triana clavija
2) Se observaron un muestreo de 5 actas de declaración de independencia;  de la Dra. Vianny del Socorro Celeon Aponte, cc. 40797958 de Villanueva, Cesar Ariel Figueroa cc. 91284422 de Bucaramanga, Nidian Yaneth Viasus cc. 52181349 de Bogotá, Manuel Alejandro Sastoque cc. 79435198 de Bogotá. 
</t>
    </r>
  </si>
  <si>
    <r>
      <rPr>
        <b/>
        <sz val="10"/>
        <rFont val="Arial"/>
        <family val="2"/>
      </rPr>
      <t>Seguimiento a abril 30 de 2019:
PARTICIPACIÓN:</t>
    </r>
    <r>
      <rPr>
        <sz val="10"/>
        <rFont val="Arial"/>
        <family val="2"/>
      </rPr>
      <t xml:space="preserve">
1) 159 hallazgos contenidos en los informes finales, 7 con incidencia fiscal en cuantía de $718.129.615,46 y 22 con presunta incidencia disciplinaria.
Se han diligenciado 160 Anexos de "Declaración de independencia y conflicto de intereses" de un total de 160 auditores que ejecutan las auditorías previstas en el PAD + Nivel Directivo + Contratistas.</t>
    </r>
  </si>
  <si>
    <r>
      <rPr>
        <b/>
        <sz val="10"/>
        <rFont val="Arial"/>
        <family val="2"/>
      </rPr>
      <t>Verificación a abril 30 de 2019:</t>
    </r>
    <r>
      <rPr>
        <sz val="10"/>
        <rFont val="Arial"/>
        <family val="2"/>
      </rPr>
      <t xml:space="preserve">
</t>
    </r>
    <r>
      <rPr>
        <b/>
        <sz val="10"/>
        <rFont val="Arial"/>
        <family val="2"/>
      </rPr>
      <t>PARTICIPACION:</t>
    </r>
    <r>
      <rPr>
        <sz val="10"/>
        <rFont val="Arial"/>
        <family val="2"/>
      </rPr>
      <t xml:space="preserve">
Se evidenció lo siguiente con respecto a cada una de las actividades/acciones de control:
1) En visita realizada por los funcionarios de la oficina de control interno, se solicitan las evidencias físicas de las acciones descritas en el mapa de riesgos, de esta manea de los funcionarios de esta dependencia entregan de manera física y correo electrónico , el acta de comité técnico No. 11 de 11 de abril de 2019, cuyo objeto es:</t>
    </r>
    <r>
      <rPr>
        <b/>
        <i/>
        <sz val="10"/>
        <rFont val="Arial"/>
        <family val="2"/>
      </rPr>
      <t xml:space="preserve"> “Revisar y aprobar de forma y fondo los Informes Preliminares de Regularidad PAD 2019 - Vigencia 2018, para los siguientes Fondos de Desarrollo Local: Tunjuelito, Suma paz, La Candelaria, Fontibón, Teusaquillo, Los Mártires, Chapinero, Puente Aranda, Antonio Nariño, Santa Fe y Barrios Unidos.” E</t>
    </r>
    <r>
      <rPr>
        <sz val="10"/>
        <rFont val="Arial"/>
        <family val="2"/>
      </rPr>
      <t xml:space="preserve">n el numeral 3 se evidencia el siguiente párrafo:  A continuación se procede a revisar cada uno de los informes preliminares, solicitando correcciones y ajustes relacionados entre otras con: Cumplimiento de lineamientos de la Alta Dirección, que las observaciones contengan condición, criterio, causa y efecto, y en general ajustes a la redacción.
2) Verificada las acta de declaración de independencia y conflicto de interés, todas se encuentran debidamente legalizadas y firmadas por funcionarios de carrera y contratistas de la entidad, como muestra se observan 11 declaraciones y citamos las siguientes: Ana Rita Leal Camelo, Antonio Abel Calvo Gómez, María Claudia leal Miranda y Nubia Orjuela Perdomo.
</t>
    </r>
  </si>
  <si>
    <r>
      <rPr>
        <b/>
        <sz val="10"/>
        <rFont val="Arial"/>
        <family val="2"/>
      </rPr>
      <t xml:space="preserve">Seguimiento a abril 30 de 2019:
DIRECCIÓN REACCIÓN INMEDIATA : </t>
    </r>
    <r>
      <rPr>
        <sz val="10"/>
        <rFont val="Arial"/>
        <family val="2"/>
      </rPr>
      <t xml:space="preserve">
1)Se adelantó una (1) Visita de Control Fiscal código 507 ante el Instituto de Desarrollo Urbano IDU la cual no configuró hallazgos ni observaciones de acuerdo a los argumentos presentados en el informe. 
2) Para la Visita de Control Fiscal código 507 se asignaron 3 funcionarios del DRI los cuales diligenciaron y firmaron debidamente los formatos de "Declaración de independencia y conflicto de intereses"  más el Director, como se registra en el aplicativo de trazabilidad PVCGF y en el respectivo expediente, por tanto el indicador se registra 4/4</t>
    </r>
  </si>
  <si>
    <r>
      <rPr>
        <b/>
        <sz val="10"/>
        <rFont val="Arial"/>
        <family val="2"/>
      </rPr>
      <t xml:space="preserve">Verificación a abril 30 de 2019:
DIRECCIÓN REACCIÓN INMEDIATA : </t>
    </r>
    <r>
      <rPr>
        <sz val="10"/>
        <rFont val="Arial"/>
        <family val="2"/>
      </rPr>
      <t xml:space="preserve">
Se evidenció lo siguiente con respecto a cada una de las actividades/acciones de control:
1) Se evidencio que esta dependencia  adelantó una (1) Visita de Control Fiscal código 507 ante el Instituto de Desarrollo Urbano IDU la cual no configuró hallazgos ni observaciones de acuerdo a los argumentos presentados en el informe.  Se verifica el acta de comité técnico No. 7 del 4 marzo del 2019, visita 507 ante el IDU,   no hay observaciones de ninguna índole, y se comunicara como informe final., cabe anotar que dentro del acta en el punto 03 se encuentra dicha determinación. 
2) Para la Visita de Control Fiscal código 507 se asignaron 3 funcionarios del DRI los cuales diligenciaron y firmaron debidamente los formatos de declaración de independencia y conflicto de intereses,  más la del Director, como se registra en el aplicativo de trazabilidad PVCGF y en el respectivo expediente, por tanto el indicador se registra 4/4. la Funcionara nos muestra los formatos de DANIELLA GUZMAN cc.1018421677 y Profesional Universitaria 219-03 debidamente firmada y diligenciada,  Vivian Nassar Castellanos cc. 1067837494  Asesora 105.02. Cabe anotar que esta sectorial depende del Despacho de el Contralor y esta disponible para intervenir entidades del distrito.
</t>
    </r>
  </si>
  <si>
    <r>
      <rPr>
        <b/>
        <sz val="10"/>
        <rFont val="Arial"/>
        <family val="2"/>
      </rPr>
      <t xml:space="preserve">Seguimiento a abril 30 de 2019:
SALUD: </t>
    </r>
    <r>
      <rPr>
        <sz val="10"/>
        <rFont val="Arial"/>
        <family val="2"/>
      </rPr>
      <t xml:space="preserve">
1) Se determinaron 11 hallazgos administrativos,  7 con incidencia disciplinaria en la auditoría terminada. Se aprobaron en acta 12/19.
2) Se diligenciaron 14 declaraciones de independencia y conflicto de intereses de una auditoría de regularidad - SDS, terminada</t>
    </r>
  </si>
  <si>
    <r>
      <rPr>
        <b/>
        <sz val="10"/>
        <rFont val="Arial"/>
        <family val="2"/>
      </rPr>
      <t>Verificación a abril 30 de 2019:
SALUD:</t>
    </r>
    <r>
      <rPr>
        <sz val="10"/>
        <rFont val="Arial"/>
        <family val="2"/>
      </rPr>
      <t xml:space="preserve">
Se evidenció lo siguiente con respecto a cada una de las actividades/acciones de control:
1) Se presentó acta de comité técnico No. 12 de fecha 23 de abril objetivo "     </t>
    </r>
    <r>
      <rPr>
        <b/>
        <i/>
        <sz val="10"/>
        <rFont val="Arial"/>
        <family val="2"/>
      </rPr>
      <t xml:space="preserve"> Aprobar Informe Final de factor Gestión Presupuestal y Componente Financiero presentado a comité Técnico de la Dirección de Salud por parte de los Gerentes y Auditores, correspondiente a la Auditoria de Regularidad No. 148 Asignada a la Secretaria Distrital de Salud.”</t>
    </r>
    <r>
      <rPr>
        <sz val="10"/>
        <rFont val="Arial"/>
        <family val="2"/>
      </rPr>
      <t xml:space="preserve"> 3.1.3.1 hallazgo administrativo con presunta incidencia disciplinaria, por el plazo de ejecución de los contratos de prestación de servicio que comprende dos vigencias  fiscales 3.1.3.3 hallazgo administrativo con presunta incidencia disciplinaria por iniciar prorroga y adición sin aprobación de la garantía. 3.1 componente control de gestión 3.1.3 factor gestión contractual en específico numeral 3.2 componente gestión de resultados 3.2.1 factor planes programas y proyectos. Se encuentran 7 hallazgos administrativos, los hallazgos antes descritos reúnen los requisitos de Condición, Criterio, Causa y Efecto, conforme los procedimientos vigentes. Igualmente se verificó que las citas y referencia fueron utilizadas adecuadamente, cumpliendo lo establecido en la acción formulada en el Mapa de Riesgos Institucional. Acta firmada por Director y Secretaria, aprobada por mayoría absoluta. 
2) Verificada las acta de declaración de independencia y conflicto de interés todas se encuentran firmas,  tomándose como muestra la del Gerente Jesús Eduardo Méndez Garzón c.c.79410371 de Bogotá Gerente 230-01, Nora Espereza Fernández Sarmiento c.c 51703263 de Bogotá profesional universitario 219-03, Margarita Rosa Linero Quevedo c.c 57422984 de Aracataca Magdalena.
</t>
    </r>
  </si>
  <si>
    <r>
      <rPr>
        <b/>
        <sz val="10"/>
        <rFont val="Arial"/>
        <family val="2"/>
      </rPr>
      <t xml:space="preserve">Seguimiento a abril 30 de 2019:
SEGURIDAD: </t>
    </r>
    <r>
      <rPr>
        <sz val="10"/>
        <rFont val="Arial"/>
        <family val="2"/>
      </rPr>
      <t xml:space="preserve">
1) Se confihuraron 19 hallazgos administrativoscuatro, 4 disciplinarios, 2 fiscales por valor de $399.743.955, aprobados mediante acta de comité técnico N° 9/19, todos cumplieron con los atributos. 
2) Declaraciones de independencia y conflicto de intereses, formatos diligenciados (12/12 ) auditores. </t>
    </r>
  </si>
  <si>
    <r>
      <rPr>
        <b/>
        <sz val="10"/>
        <rFont val="Arial"/>
        <family val="2"/>
      </rPr>
      <t>Verificación a abril 30 de 2019:
SEGURIDAD:</t>
    </r>
    <r>
      <rPr>
        <sz val="10"/>
        <rFont val="Arial"/>
        <family val="2"/>
      </rPr>
      <t xml:space="preserve">
Se evidenció lo siguiente con respecto a cada una de las actividades/acciones de control:
1) En reunión con la Dra. Alexandra Ramírez Gonzales profesional universitario 219-01 la cual presento acta 22 de abril de objetivo  "</t>
    </r>
    <r>
      <rPr>
        <b/>
        <i/>
        <sz val="10"/>
        <rFont val="Arial"/>
        <family val="2"/>
      </rPr>
      <t xml:space="preserve"> aprobar el informe final de la auditoria identificada en el pac 2019 auditoria de regularidad 160 adelantada ante la unidad administrativa especial cuerpo de Bomberos”</t>
    </r>
    <r>
      <rPr>
        <sz val="10"/>
        <rFont val="Arial"/>
        <family val="2"/>
      </rPr>
      <t xml:space="preserve">. Cuatro (4) hallazgos disciplinarios, dos (2) hallazgos fiscales por valor de $399.743.955 para un total de diez y nueve (19) hallazgos administrativos, aprobados mediante Acta de comité técnico No. 09 del 09 de 22 de abril de 2019. En el punto No. 5 posteriormente al hallazgo 3.3.1.12 </t>
    </r>
    <r>
      <rPr>
        <b/>
        <i/>
        <sz val="10"/>
        <rFont val="Arial"/>
        <family val="2"/>
      </rPr>
      <t xml:space="preserve">“Teniendo en cuenta la revisión de los hallazgos, se puedo determinar que cada uno de estos cumple con los atributos, esto es, criterio, condición, causa y efecto, asimismo, se dio aplicación al proceso de caracterización al producto; se tuvieron en cuenta los objetivos del plan de trabajo as! como los lineamientos emitidos por la alta Dirección para los diferentes factores evaluados, y la directriz relacionada con la mitigación del riesgo antijurídico, la cual fue recibida mediante radicado 32018 -16933 del 29 de junio 2018”.  </t>
    </r>
    <r>
      <rPr>
        <sz val="10"/>
        <rFont val="Arial"/>
        <family val="2"/>
      </rPr>
      <t xml:space="preserve">
2) Acto seguido se solicita y evidencia los certificados de independencia, los cuales estaban debidamente diligenciados y firmados. En conclusión se diligenciaron (40)  declaración de independencia, para (40) personas que ejecutaron las auditorías, de ellos se toma la muestra de 5 declaraciones asi:  José Ángel Espeleta Guerrero, Identificado con documento de identidad No. 3.081.572 Expedido en La Peña Cundinamarca, Diana Salcedo Jiménez identificado con cédula de ciudadanía No. 52.487.120 expedida en Bogotá. Jairo Enrique Garzón Rodríguez identificado con cédula de ciudadanía No. 3.241.569 expedida en Villa pinzón. Luis Ernesto Nieto Jiménez, Identificado con documento de identidad No. 1.015.418.781, Expedido en Bogotá. Juan Manuel Mantilla Medina Identificado con documento de identidad No. 79.628.591 Expedido en Bogotá.
</t>
    </r>
  </si>
  <si>
    <r>
      <rPr>
        <b/>
        <sz val="10"/>
        <rFont val="Arial"/>
        <family val="2"/>
      </rPr>
      <t>Seguimiento a abril 30 de 2019:</t>
    </r>
    <r>
      <rPr>
        <sz val="10"/>
        <rFont val="Arial"/>
        <family val="2"/>
      </rPr>
      <t xml:space="preserve">
</t>
    </r>
    <r>
      <rPr>
        <b/>
        <sz val="10"/>
        <rFont val="Arial"/>
        <family val="2"/>
      </rPr>
      <t xml:space="preserve">
SERVICIOS: </t>
    </r>
    <r>
      <rPr>
        <sz val="10"/>
        <rFont val="Arial"/>
        <family val="2"/>
      </rPr>
      <t xml:space="preserve">
1) Se han generado 43 hallazgos administrativos de los cuales 6 son disciplinarios, 8 fiscales en cuantiía de  $1.026.371.225,82, los cuales cumplen con los atributos, de acuerdo con revisión técnica del Comité Técnico Sectorial de actas Nos. 13 del 26 de marzo de 2019 yla 18 del 23 de abril de 2019.
2) De las dos (2) auditorias finalizadas, se han diligenciado en cada una once (11) declaraciones de independencia para un total de veintidos (22).</t>
    </r>
  </si>
  <si>
    <r>
      <rPr>
        <b/>
        <sz val="10"/>
        <rFont val="Arial"/>
        <family val="2"/>
      </rPr>
      <t>Verificación a abril 30 de 2019:
SERVICIOS:</t>
    </r>
    <r>
      <rPr>
        <sz val="10"/>
        <rFont val="Arial"/>
        <family val="2"/>
      </rPr>
      <t xml:space="preserve">
Se evidenció lo siguiente con respecto a cada una de las actividades/acciones de control:
1) En reunión con la Funcionaria Yolima Corredor Romero asesor 105 -02  presenta de forma física el acta 13 de fecha 26-03-2019 ENGESA 
“</t>
    </r>
    <r>
      <rPr>
        <b/>
        <i/>
        <sz val="10"/>
        <rFont val="Arial"/>
        <family val="2"/>
      </rPr>
      <t>Una vez que se da lectura al documento, se evidencia que el informe final cumple con los requisitos establecidos, contiene la totalidad de los resultados de la auditoria y las afirmaciones y conceptos, opiniones y observaciones, están respaldados con evidencia válida, suficiente, pertinente y competente, así como el dictamen integral y la totalidad de los numerales, de conformidad con lo establecido en la Resolución 01 del 17 de enero de 2018”.</t>
    </r>
    <r>
      <rPr>
        <sz val="10"/>
        <rFont val="Arial"/>
        <family val="2"/>
      </rPr>
      <t xml:space="preserve">
Para el acta No. 18  informe final de la auditoria a SKYNET COLOMBIA SAS ESP, lo establece en el numeral 4 y cumple con los lineamientos de   resolución 01 del 17 de enero de 2018.
2) Se solicita además las declaraciones de independencia para un total de 22, de las cuales  se realiza un muestreo 10 las cuales cumplen con firmas y fechas y registramos las siguientes: Cecilia Bonilla Briseño c.c. 24078849 de Soata, Paola Vélez Marroquín c.c. 52455955 de Bogotá. y Diana Roció Olivares Guzmán c.c. 52010731 de Bogotá.
</t>
    </r>
  </si>
  <si>
    <t>PRFJC - Responsabilidad Fiscal y Jurisdicción Coactiva</t>
  </si>
  <si>
    <t>PRFJC -01
Posibilidad de que se prescriban procesos de responsabilidad fiscal - PRF.</t>
  </si>
  <si>
    <t>a) Baja continuidad de los funcionarios que sustancian PRF, por traslados y terminación de contratos.</t>
  </si>
  <si>
    <t xml:space="preserve">1. Afectación de credibilidad y confianza  institucional.
2. Incumplimiento del impulso procesal y de la normatividad que rige el PRF.
3. Conductas disciplinables. </t>
  </si>
  <si>
    <t>Listas de chequeo</t>
  </si>
  <si>
    <t>Seguimiento bimestral por parte del Director  (a)  de Responsabilidad Fiscal y Jurisdicción Coactiva,    el Subdirector (a) y Gerentes de la Subdirección del proceso de Responsabilidad Fiscal- SPRF.</t>
  </si>
  <si>
    <t>Realizar  seguimiento bimestral al desarrollo y cumplimiento de términos de los PRF en curso, con el fin de evitar el fenómeno de la prescripción.</t>
  </si>
  <si>
    <r>
      <rPr>
        <b/>
        <sz val="10"/>
        <rFont val="Arial"/>
        <family val="2"/>
      </rPr>
      <t>Eficacia</t>
    </r>
    <r>
      <rPr>
        <sz val="10"/>
        <rFont val="Arial"/>
        <family val="2"/>
      </rPr>
      <t xml:space="preserve">
Nº de seguimientos realizados *100 / Nº de seguimientos programados (6)
</t>
    </r>
    <r>
      <rPr>
        <b/>
        <sz val="10"/>
        <rFont val="Arial"/>
        <family val="2"/>
      </rPr>
      <t/>
    </r>
  </si>
  <si>
    <t>DRFJC</t>
  </si>
  <si>
    <t xml:space="preserve">Actas de Mesas de Trabajo </t>
  </si>
  <si>
    <t>b) Falta de impulso  y resolución oportuna  del PRF.</t>
  </si>
  <si>
    <t>Realizar  seguimiento bimestral al al desarrollo y cumplimiento de términos de los PRF en curso con el fin de evitar  inactividad procesal.</t>
  </si>
  <si>
    <t>c) Exceso de carga laboral por abogado.</t>
  </si>
  <si>
    <t>Realizar  seguimiento bImestral al desarrollo y cumplimiento de términos de los PRF en curso  con el fin de verificar la carga laboral y el cumplimiento de términos.</t>
  </si>
  <si>
    <t>PRFJC -02
Posibilidad de tomar decisiones acomodadas  hacia un beneficio particular.</t>
  </si>
  <si>
    <t>Situaciones subjetivas del funcionario que le permitan incumplir los marcos legales y éticos.</t>
  </si>
  <si>
    <t>1. Afectación de credibilidad y confianza institucional
2. Sanciones disciplinarias               
3. Sanciones penales.</t>
  </si>
  <si>
    <t>Capacitaciones a los funcionarios y contratistas sobre los principios y valores contemplados en el código de integridad.</t>
  </si>
  <si>
    <t>Sensibilizar y socializar los principios, valores y etica del sector público, así como el acatamiento de las normas y jurisprudencia que regulan los PRF.</t>
  </si>
  <si>
    <r>
      <rPr>
        <b/>
        <sz val="10"/>
        <rFont val="Arial"/>
        <family val="2"/>
      </rPr>
      <t>Eficacia</t>
    </r>
    <r>
      <rPr>
        <sz val="10"/>
        <rFont val="Arial"/>
        <family val="2"/>
      </rPr>
      <t xml:space="preserve">
 Nº de jornadas de sensibilización en aplicación de principios, valores, ética, marco normativo relacionado con PRF /  Nº de jornadas programadas (2)
</t>
    </r>
    <r>
      <rPr>
        <b/>
        <sz val="10"/>
        <rFont val="Arial"/>
        <family val="2"/>
      </rPr>
      <t xml:space="preserve">
</t>
    </r>
  </si>
  <si>
    <t>Actas de 
Reunión y Lista de Asistencia</t>
  </si>
  <si>
    <r>
      <rPr>
        <b/>
        <sz val="10"/>
        <rFont val="Arial"/>
        <family val="2"/>
      </rPr>
      <t xml:space="preserve">Seguimiento a abril 30 de 2019:
</t>
    </r>
    <r>
      <rPr>
        <sz val="10"/>
        <rFont val="Arial"/>
        <family val="2"/>
      </rPr>
      <t xml:space="preserve">
Se llevó a cabo la primera reunión semestral, sobre sensibilización de principios, valores, etica del sector público, acatamiento de las normas y jurisprudencia que regulan los PRF y JC. Lo cual se evidencia en el Acta No .02 del 23-04-2019, hecho que determina  en la formula el avance porcentual del indicador así:  1/2 =50% </t>
    </r>
  </si>
  <si>
    <r>
      <rPr>
        <b/>
        <sz val="10"/>
        <rFont val="Arial"/>
        <family val="2"/>
      </rPr>
      <t xml:space="preserve">Verificación a abril 30 de 2019:
</t>
    </r>
    <r>
      <rPr>
        <sz val="10"/>
        <rFont val="Arial"/>
        <family val="2"/>
      </rPr>
      <t xml:space="preserve">
Se verificó que la DRFJC realizo capacitaciòn sobre principios y valores el dìa 23 de abril de 2019, como consta en el acta No. 2 y la planilla de asistencia de los funcionarios asignados a esa dependencia.</t>
    </r>
  </si>
  <si>
    <t>PGJ   - Gestión Juridica</t>
  </si>
  <si>
    <t>PGJ -01
Decisiones condenatorias con obligaciones de hacer o pagar a cargo de la Contraloría de judiciales o extrajudiciales (medios alternativos de solución de conflictos) en los que es parte la Entidad.</t>
  </si>
  <si>
    <t>Falta o indebida aplicación de la política de prevención del daño antijurídico y defensa de los intereses litigiosos de la Entidad.</t>
  </si>
  <si>
    <t>Detrimento patrimonial a la Entidad.
Deterioro de la imagen institucional.
Responsabilidad disciplinaria, patrimonial y penal para funcionarios de la Entidad.</t>
  </si>
  <si>
    <t>Fortalecer el seguimiento a la política de prevención del daño antijurídico y defensa de los intereses litigiosos de la Entidad.</t>
  </si>
  <si>
    <t>Fortalecer el seguimiento a la política de prevención del daño antijurídico y defensa de los intereses litigiosos de la Entidad.
Socializar y compilar las providencias judiciales de los procesos de la Entidad para identificar cambios jurisprudenciales.
Someter a consideración del Comité de Conciliación la decisión de interponer recurso de apelación cuando del análisis probatorio, legal y jurisprudencial se vislumbre que pueda ser contrario a los intereses de la Entidad.
Consultar la normatividad y jurisprudencia en páginas web que ofrezcan credibilidad, tales como,  Rama Judicial, Régimen Legal y Senado de la República y/o  en la  herramienta de consulta y actualización normativa y jurisprudencial disponible en la OAJ.</t>
  </si>
  <si>
    <t>EFECTIVIDAD No. de sentencias favorables a la Entidad * 100 / No. de sentencias proferidas en procesos en los que es parte la Entidad.
EFICACIA 
No. de sentencias  en procesos en los cuales es parte la Entidad socializadas  * 100 / No. total de sentencias en procesos en los cuales es parte la Entidad</t>
  </si>
  <si>
    <t>Oficina Asesora Jurídica</t>
  </si>
  <si>
    <t>Actas de Comité de Conciliación
Comunicación oficial interna.
Base de datos de trámites judiciales.
Constancia correo de socialización de sentencias
Carpetas procesos judiciales</t>
  </si>
  <si>
    <t>Indebida representación judicial por incumplimiento de términos de ley en las actuaciones procesales.</t>
  </si>
  <si>
    <t>Cambios de jurisprudencia.</t>
  </si>
  <si>
    <t xml:space="preserve">
Socializar y compilar las providencias judiciales de los procesos de la Entidad para identificar cambios jurisprudenciales.</t>
  </si>
  <si>
    <t>Interposición del recurso de apelación cuando del análisis probatorio, legal y jurisprudencial se vislumbre que puedar ser contrario a los intereses de la Entidad.</t>
  </si>
  <si>
    <t>Someter a consideración del Comité de Conciliación la decisión de interponer recurso de apelación cuando del análisis probatorio, legal y jurisprudencial se vislumbre que pueda ser contrario a los intereses de la Entidad.</t>
  </si>
  <si>
    <t>Falta de una herramienta de consulta y actualización normativa y jurisprudencial en la Entidad.</t>
  </si>
  <si>
    <t>Aseguramiento y calidad</t>
  </si>
  <si>
    <t>Consultar la normatividad y jurisprudencia en páginas web que ofrezcan credibilidad, tales como,  Rama Judicial, Régimen Legal y Senado de la República y/o  en la  herramienta de consulta y actualización normativa y jurisprudencial disponible en la OAJ.</t>
  </si>
  <si>
    <t>PGTH  - Gestión de Talento Humano</t>
  </si>
  <si>
    <t>PGTH -01
Indebida disvinculación de un Empleado Publico por encontrarse en alguna situación de estabilidad laboral reforzada o cualquier otra que impida su retiro.</t>
  </si>
  <si>
    <t>Constante actualizacion normativa y desarrollo jurisprudencial  relacionado con la estabilidad laboral reforzada.</t>
  </si>
  <si>
    <t xml:space="preserve">Fallos judiciales en contra de la Entidad que ordenan reintegro, pago de prestaciones sociales y demás emolumentos dejados de percibir. </t>
  </si>
  <si>
    <t>Identificacion de la necesidad de actualizacion normativa y desarrollo jurisprudencial  relacionado con la estabilidad laboral reforzada en el PIC.</t>
  </si>
  <si>
    <t>No se investigan y no se resuelven oportunamente</t>
  </si>
  <si>
    <t>No se ejecuta</t>
  </si>
  <si>
    <r>
      <t>Realizar 1  jornada de capacitación</t>
    </r>
    <r>
      <rPr>
        <sz val="10"/>
        <color rgb="FFFF0000"/>
        <rFont val="Arial"/>
        <family val="2"/>
      </rPr>
      <t xml:space="preserve">  </t>
    </r>
    <r>
      <rPr>
        <sz val="10"/>
        <rFont val="Arial"/>
        <family val="2"/>
      </rPr>
      <t xml:space="preserve">desde un abordaje de condiciones laborales especiales dirigida a los servidores publicos de Talento Humano.
</t>
    </r>
    <r>
      <rPr>
        <sz val="10"/>
        <color rgb="FFC00000"/>
        <rFont val="Arial"/>
        <family val="2"/>
      </rPr>
      <t xml:space="preserve"> </t>
    </r>
  </si>
  <si>
    <t xml:space="preserve">Numero de funcionarios reintegrados por fallo en contra /Número total de funcionarios desvinculados </t>
  </si>
  <si>
    <t xml:space="preserve">Direccion de Talento Humano. </t>
  </si>
  <si>
    <t xml:space="preserve">Jornadas de sensibilizacion </t>
  </si>
  <si>
    <t xml:space="preserve">Los empleados publicos no remiten los soportes de sus condiciones al area respectiva. </t>
  </si>
  <si>
    <t>Procedimiento para el Retiro del Servicio.</t>
  </si>
  <si>
    <t>Inoportuna</t>
  </si>
  <si>
    <t>Algunas veces</t>
  </si>
  <si>
    <t>Implementar y socializar  controles en el "Procedimiento para el Retiro del Servicio", especificando las acciones a realizar por parte de los funcionarios en caso de estabilidad laboral reforzada.</t>
  </si>
  <si>
    <t>Falta de revisión minuciosa por parte del responsable,sobre las circunstancias laborales en que se encuentra el funcionario al momento del retiro y el no diligenciamiento  de la Ficha de Revisión Circunstancias Laborales para Retiro del Servicio.</t>
  </si>
  <si>
    <t xml:space="preserve">Procedimiento para el Retiro del Servicio incluye los controles y formatos establecidos para tal fin.
</t>
  </si>
  <si>
    <r>
      <t xml:space="preserve">
Realizar una mesa de trabajo para conscientizar  a los reponsables de a</t>
    </r>
    <r>
      <rPr>
        <sz val="10"/>
        <color theme="1"/>
        <rFont val="Arial"/>
        <family val="2"/>
      </rPr>
      <t>plicar el procedimiento de acuerdo con los controles y formatos establecidos para tal fin.</t>
    </r>
  </si>
  <si>
    <t>PGTH -02
Incumplimiento del objeto de las acciones de formación organizadas por la Subdirección de Capacitación y Cooperación Técnica, generando falencias en el fortalecimiento de los conocimientos, competencias y habilidades de los servidores de la Entidad.</t>
  </si>
  <si>
    <t xml:space="preserve"> Inasistencia de los servidores publicos a las acciones de formación  por indeferencia,
incapacidades medicas, vacaciones y otras situaciones.</t>
  </si>
  <si>
    <t>Incumplimiento de metas y objetivos formulados por la Subdirección de Capacitación y Cooperación Técnica. 
Deficiencia en el fortalecimiento de las competencias de los servidores de la Contraloría de Bogotá, D.C.. 
Detrimento patrimonial de la Entidad.</t>
  </si>
  <si>
    <t>E-cards y correos electronicos de citación.</t>
  </si>
  <si>
    <t>Inadecuado</t>
  </si>
  <si>
    <t>No es un control</t>
  </si>
  <si>
    <t>Realizar una (1)   campaña de divulgación a través de los canales de comunicación de la Entidad , para sensibilizar a los empleados públicos  n temas relacionados con los principios, deberes y derechos de la  capacitación.</t>
  </si>
  <si>
    <t>Campaña realizada
SI: 100%
NO: 0%</t>
  </si>
  <si>
    <t>Subdirección de Capacitación y Cooperación Técnica</t>
  </si>
  <si>
    <t>E-cards
Actas de compromiso
Circular</t>
  </si>
  <si>
    <t>Los directivos o jefes inmediatos no apoyan la realización de las acciones de formación programadas.</t>
  </si>
  <si>
    <t>Niveles de autorización</t>
  </si>
  <si>
    <t>No existe</t>
  </si>
  <si>
    <t>Revision extemporanea, por parte de los servidores de la Entidad,   de las convocatorias a las acciones de formación.</t>
  </si>
  <si>
    <t>Económicos</t>
  </si>
  <si>
    <t>PGTI  - Gestión de Tecnologias de la Información</t>
  </si>
  <si>
    <t>PGTI-01
Baja ejecución de las actividades programadas en las metas del Proyecto de Inversión responsabilidad de la Dirección de TIC, relacionado con el desarrollo de estrategias  de   Tecnologías de Información y las Comunicaciones.</t>
  </si>
  <si>
    <t>Retraso por parte del Proceso de Gestión de TI en el envío de los documentos para iniciar la etapa contractual.</t>
  </si>
  <si>
    <t>Afectación en la gestión y resultados del fortalecimiento de TIC´s.</t>
  </si>
  <si>
    <t xml:space="preserve">Elaborar y enviar oportunamente los documentos contractuales de acuerdo con el PAA 2019 definido en la Dirección de TIC. </t>
  </si>
  <si>
    <t>EFICACIA:
No. de procesos contractuales entregados oportunamente *100 / No. total de procesos contractuales</t>
  </si>
  <si>
    <t>Dirección de TIC</t>
  </si>
  <si>
    <t>Cronograma de actividades PAA 2019, Informe de seguimento proyecto de inversión.</t>
  </si>
  <si>
    <t>PGTI-02
Robo o extracción  no autorizada con fines de beneficio personal o hacia un particular,  de información de las bases de datos de los sistemas de información que custodia la Dirección de TIC.</t>
  </si>
  <si>
    <t>Falta de conocimiento sobre las consecuencias legales  que puede traer el robo o extracción de información y falta de concientización sobre el respeto de los bienes públicos.</t>
  </si>
  <si>
    <t>Pérdida de  imagen y credibilidad institucional.
Sometimiento a recursos legales por sanciones o demandas legales.
Daño al erario público.</t>
  </si>
  <si>
    <t>Personal capacitado</t>
  </si>
  <si>
    <t>Capacitación sobre el cuidado de lo público y las consecuencias que trae el no cumplimiento de los deberes como servidor público a los funcionarios de la Dirección de TIC.</t>
  </si>
  <si>
    <t>1. Gestionar y realizar capacitación sobre el cuidado de lo público y las consecuencias que trae el no cumplimiento de los deberes como servidor público a los funcionarios de la Dirección de TIC.</t>
  </si>
  <si>
    <t xml:space="preserve">EFICACIA:
Capacitación realizada
NO: 0%
SI: 100%
No. de informes trimestrales de gestión de seguridad de acceso a usuarios elaborados /  No. de informes  de gestión de seguridad de acceso a usuario programados (4)
EFECTIVIDAD:
No. de incidentes reportados sobre robo o extracción de información. </t>
  </si>
  <si>
    <t xml:space="preserve">Informes de gestión de administración de usuarios, solicitud de capacitacion tramitada, ficha técnica y listado de asistencia. </t>
  </si>
  <si>
    <r>
      <rPr>
        <b/>
        <sz val="10"/>
        <rFont val="Arial"/>
        <family val="2"/>
      </rPr>
      <t>Seguimiento a abril 30 de 2019:</t>
    </r>
    <r>
      <rPr>
        <sz val="10"/>
        <rFont val="Arial"/>
        <family val="2"/>
      </rPr>
      <t xml:space="preserve">
1.Se está tramitando la ejecución de esta capacitación para que sea dictada por un funcionario de la Contraloría de Bogotá, con el fin de evitar erogación monetaria a la entidad.  El día  24 de abril de 2019  se envió correo electrónico a la Directora de Apoyo al Despacho con la ficha técnica correspondiente para programar fecha y hora de realización de esta actividad y se determine el funcionario o contratista que la dictará.
2. Se elaboraron los informes del primer trimestre del año sobre la seguridad lógica de los sistemas de información SIGESPRO. SIVICOF y PREFIS.
El valor del indicador para este periodo es del 25%</t>
    </r>
  </si>
  <si>
    <t>0%
1 / 4 = 25%
No se han reportado incidentes sobre robo o extracción de información.</t>
  </si>
  <si>
    <r>
      <rPr>
        <b/>
        <sz val="10"/>
        <rFont val="Arial"/>
        <family val="2"/>
      </rPr>
      <t>Verificación a abril 30 de 2019:</t>
    </r>
    <r>
      <rPr>
        <sz val="10"/>
        <rFont val="Arial"/>
        <family val="2"/>
      </rPr>
      <t xml:space="preserve">
1. Se observó que la dependencia elaboró la ficha técnica y mediante correo via Outlook,  se envió a la Directora de Apoyo al Despacho para que se programa la capacitación, en razón que esta la va a dictar un contratista que hace parte de la oficia de Apoyo al Despacho.
2. Se revisó que la Tics, elaboró 3 informes trimestrales de SIVICOF, SIGESPRO y PREFIS., en donde se puede evidenciar que periódicamente  se hace seguimiento a la seguridad lógica de acceso a los sistemas.</t>
    </r>
  </si>
  <si>
    <t>A
A</t>
  </si>
  <si>
    <t>Baja seguridad en los sistemas de acceso a las Bases de datos de los aplicativos.</t>
  </si>
  <si>
    <t>Revisar periódicamente la seguridad lógica de acceso a los sistemas SIVICOF, SIGESPRO y PREFIS.</t>
  </si>
  <si>
    <t>PGAF  - Gestión Administrativa y Financiera</t>
  </si>
  <si>
    <t>PGAF-01
Posibilidad de inapropiada ejecución del catalogo presupuestal establecido en el decreto 826 de 2018.</t>
  </si>
  <si>
    <t>4. Financiero</t>
  </si>
  <si>
    <t>Cambio del catalogo presupuestal.</t>
  </si>
  <si>
    <t>Indebida ejecución presupuestal que conlleva a hallazgo administrativo, fiscal, disciplinario y penal.</t>
  </si>
  <si>
    <t>Solicitar constantes capacitaciones para los funcionarios de la CB sobre el nuevo plan de cuentas presupuestal y su ejecución.</t>
  </si>
  <si>
    <t>Solicitar constantes capacitaciones para los funcionarios de la CB sobre el nuevo plan de cuentas presupuestal y su ejecución</t>
  </si>
  <si>
    <t xml:space="preserve">No de funcionarios que recibieron la capacitación * 100 / No de funcionarios a capacitar </t>
  </si>
  <si>
    <t xml:space="preserve">Subdireccion
Financiera </t>
  </si>
  <si>
    <t xml:space="preserve">Planillas de
asistencia </t>
  </si>
  <si>
    <t xml:space="preserve">PGAF-02
Posibilidad de que la información generada por el area de almacen e inventarios presente inconsistencias o sea inexacta. </t>
  </si>
  <si>
    <t>Originado por:
1.Por que el aplicativo que almacena la información no opera de manera adecuada, lo que genera error en la información que se reporta de inventarios.</t>
  </si>
  <si>
    <t>Hallazgos y observaciones por parte de los entes de control y la OCI.
Incumplimiento en la oportunidad de entrega de la informacion al area Contable o presentacion con errores o inconsistencias.
Responsabilidad disciplinaria por perdida de bienes.</t>
  </si>
  <si>
    <t>Conciliaciones</t>
  </si>
  <si>
    <t>Correos enviado al área de las TICS, reportando las inconsistencias presentadas con el aplicativo y módulo SAE/SAI
Reporte en ARANDA de los casos por inconsistencias que se presentan diariamente.</t>
  </si>
  <si>
    <t xml:space="preserve">No. de Conciliaciones realizadas * 100/ No. de Conciliaciones programadas.
Reporte de Inconsistencias del módulo SAE/SAI en el aplicativo ARANDA
SI:100%
NO:0%
</t>
  </si>
  <si>
    <t>Subduirección de Recursos Materiales</t>
  </si>
  <si>
    <t>Conciliaciones firmadas
Reporte de Inventario
Reporte en Aplicativo ARANDA</t>
  </si>
  <si>
    <t>2. Por falta de recurso humano para el desarrollo de nuevas funcionalidades que soporten la solucion de inconsistencias de manera oportuna.</t>
  </si>
  <si>
    <t>El profesional asignado en las TICS verifica y corrije las inconsistencias  presentadas en el aplicativo reportadas por el almacén.</t>
  </si>
  <si>
    <t>3. Ajustes en el modulo SAE-SAI para afinar el aplicativo a las  nuevas funcionalidades requeridas para la estabilización del módulo con el Nuevo Marco Normativo Contable.</t>
  </si>
  <si>
    <t>Registro controlado</t>
  </si>
  <si>
    <t>Verificar que las incosistencias reportadas por el almacén a las TICS hayan sido subsanadas.</t>
  </si>
  <si>
    <t>4. Por  inexactitud en los inventarios  de las  dependencias, al no remitir al área de Almacén los comprobantes de traslado de bienes entre dependencias en forma adecuada y oportuna.</t>
  </si>
  <si>
    <t>Toma de inventario anual.</t>
  </si>
  <si>
    <t xml:space="preserve">5. No se reporta al almacen oportunamente las novedades de ingresos, retiros o traslados de funcionarios de la entidad, especialmente de los jefes de las dependencias. </t>
  </si>
  <si>
    <t xml:space="preserve">6. Por incumplimiento a los procedimientos para el manejo y control de almacén e inventario por parte de las dependencias, que deben reportar información oportuna y veraz, insumos para la elaboración de comprobantes de entrada, salida y traslados de bienes muebles y enseres de la Contraloria. </t>
  </si>
  <si>
    <t>Realizar conciliacion mensual con el area contable y la toma de inventarios anual.</t>
  </si>
  <si>
    <t xml:space="preserve">PGAF-03
Posibilidad de que la información financiera que se reporta sea inexacta y no represente fielmente los hechos economicos.
</t>
  </si>
  <si>
    <t>Desconocimiento de la forma y términos para el reporte de información por parte de las dependencias de la Entidad; enviando así, información con inconsistencias.</t>
  </si>
  <si>
    <t>Decisiones erroneas
Desfase de la Planeación financiera.
Incremento carga de trabajo.
Sanciones legales.
Hallazgos y observaciones por parte de los entes de control y la Secretaria de Hacienda del Distrito.
Incumplimiento en la oportunidad de entrega de Estados Financieros o presentacion con errores e inconsistencias.</t>
  </si>
  <si>
    <t>Comunicar a las dependencias internas y externas que corresponda el reporte de la información como insumo para cumplir con los términos y exactitud de la información financiera. Así como de los nuevos lineamiento de la SDH.</t>
  </si>
  <si>
    <t>Comunicar a las dependencias internas y externas que corresponda el reporte de la información como insumo para cumplir con los términos y exactitud de la información financiera. Así como de los nuevos lineamiento de la SDH.
Informar las inconsistencias detectadas al área responsable para que se tomen las acciones correctivas.</t>
  </si>
  <si>
    <t xml:space="preserve">Eficiencia
Memorando expedido 
SI = 100%
NO= 0%
Eficiencia
estado financiero
expedido :
SI = 100%
NO= 0%
Eficacia
No. de inconsistencias
informadas *100/ No inconsistencias detectadas. </t>
  </si>
  <si>
    <t>Memorando y/o
Outlook que
informe a las
dependencias
los términos de
reporte de la
información
presupuestal y
de lineamientos
Reporte de estados financieros mensuales</t>
  </si>
  <si>
    <t>Omisión de procedimientos.</t>
  </si>
  <si>
    <t>Aplicación de nuevos Sistemas de Información (cambio del aplicativo SICAPITAL al ERP SAP) que genera diferencias en la forma de rendir la información y en el procedimiento.</t>
  </si>
  <si>
    <t xml:space="preserve">Los modulos del sistema SICAPITAL  no operan de manera adecuada permitiendo error.
</t>
  </si>
  <si>
    <t>Informar las incosistencias detectadas al área responsable para que se tomen las acciones correctivas.</t>
  </si>
  <si>
    <t>PGAF-04
Posiblidad de que los documentos publicados en el portal de contratación SECOP presente diferencias con el expediente del proceso de contratación.</t>
  </si>
  <si>
    <t>Originado por las diferentes versiones de los documentos que surgen durante el trámite precontractual.</t>
  </si>
  <si>
    <t>Hallazgos y observaciones por parte de los entes de control.      Información inexacta para los interesados dentro de los procesos de selección de contratistas.</t>
  </si>
  <si>
    <t>Verificación de firmas</t>
  </si>
  <si>
    <t>Seguimiento e informes
mensuales por proceso de
contratación a los
documentos publicados en el portal de contratación
SECOP.</t>
  </si>
  <si>
    <t xml:space="preserve">No de procesos de
contratación revisados
*100/ No. De procesos de
contratación publicados </t>
  </si>
  <si>
    <t>Subdireccion
de contratación</t>
  </si>
  <si>
    <t>Informes
mensuales por
proceso de
contratación</t>
  </si>
  <si>
    <t>PGAF-05
Baja ejecución  de las actividades programadas en las metas proyecto de inversión 1196 (infraestructura física). Así mismo con la Meta No. 2 del proyecto de inversión No. 1195 - referente al PIGA</t>
  </si>
  <si>
    <t>Dificultades logísticas que se presenten en el marco del desarrollo de las actividades programadas (imprevistos), así como la demora en el proceso precontractual y contractual.</t>
  </si>
  <si>
    <t>Afectacion en  la gestión y los resultados de los procesos estratégicos.</t>
  </si>
  <si>
    <t>Comunicar a las dependencias responsables de la ejecución de los proyectos de inversión el cumplimiento de los cronogramas establecidos en el PAA con el fin de llevar a cabo los procesos de contratación requeridos.</t>
  </si>
  <si>
    <t>Elaborar y comunicar a las dependencias responsables de la ejecución de los proyectos de inversión el cumplimiento de los cronogramas establecidos en el PAA con el fin de llevar a cabo los procesos de contratación requeridos.</t>
  </si>
  <si>
    <t>Memorando elaborados y comunicados
Si 100%
No 0%</t>
  </si>
  <si>
    <t>Subdirección de
Servicios
Generales</t>
  </si>
  <si>
    <t>Memorando comunicados</t>
  </si>
  <si>
    <t>PGAF-06
Posible Manipulación de documentos precontractuales de cada uno de los proceso de contratación adelantados por la Subdirección de Contratación.</t>
  </si>
  <si>
    <t>Originado por:
1- Intereses particulares.</t>
  </si>
  <si>
    <t>Investigación Disciplinaria o fiscal.
Sanción.</t>
  </si>
  <si>
    <t>Revisión de documentos precontractuales de cada uno de los proceso de contratación adelantados por la Subdirección de Contratación.</t>
  </si>
  <si>
    <t xml:space="preserve">
N° de procesos de contratación radicados ante la Subdirección de Contratación *100 / No. de procesos revisados por la Subdirección de Contratación.
</t>
  </si>
  <si>
    <t xml:space="preserve">Expediente
contractual y
SECOP.
</t>
  </si>
  <si>
    <r>
      <rPr>
        <b/>
        <sz val="10"/>
        <rFont val="Arial"/>
        <family val="2"/>
      </rPr>
      <t xml:space="preserve">Seguimiento  a abril 30 de 2019:
</t>
    </r>
    <r>
      <rPr>
        <sz val="10"/>
        <rFont val="Arial"/>
        <family val="2"/>
      </rPr>
      <t xml:space="preserve">
La Subdirección de Contratos revisió los  documentos precontractuales de cada uno de los proceso de contratación adelantados por la Subdirección de Contratación correspondientes a la vigencia 2019. Se pone de presente los oficios con radicado 3-2019-07009, 3-2019-07003, 3-2019-08766, 3-2019-09388, 3-2019-10158, 3-2019-10159, 3-2019-10592, 3-2019-11283, 3-2019-11458, 3-2019-12152, mediante los cuales se hizo devolución de estudios previos y la necesidad por parte de los abogados para los ajustes respectivos. Se adjunta evidencia. </t>
    </r>
  </si>
  <si>
    <r>
      <rPr>
        <b/>
        <sz val="10"/>
        <rFont val="Arial"/>
        <family val="2"/>
      </rPr>
      <t xml:space="preserve">Verificación  a abril 30 de 2019:
</t>
    </r>
    <r>
      <rPr>
        <sz val="10"/>
        <rFont val="Arial"/>
        <family val="2"/>
      </rPr>
      <t xml:space="preserve">
Se verificó los memorandos 3-2019-07009, 3-2019-07003, 3-2019-08766, 3-2019-09388, 3-2019-10158, 3-2019-10159, 3-2019-10592, 3-2019-11283, 3-2019-11458, 3-2019-12152 mediante los cuales la Subdirección de Contratos realizo  la devolución de estudios previos y la necesidad para los ajustes respectivos. </t>
    </r>
  </si>
  <si>
    <t>2-Documentos precontractuales con desconocimiento de la normatividad contractual.</t>
  </si>
  <si>
    <t>PGD   - Gestión Documental</t>
  </si>
  <si>
    <t>PGD-01
Posible pérdida de documentos ubicados en el Archivo Central.</t>
  </si>
  <si>
    <t>Catástrofe ambiental que pongan en riesgo la documentación de la entidad.</t>
  </si>
  <si>
    <t>Procesos disciplinarios por incumplimiento de normas y procedimientos vigentes. Hallazgos, no conformidades u observaciones por parte de auditorias internas y externas u autoriades competentes.
Imposibilidad de gestión ante procesos de competencia para atender partes interesadas. 
Perdida de procesos que requeriran soportes documentales.</t>
  </si>
  <si>
    <t>Seguridad física</t>
  </si>
  <si>
    <t>Inspeccionar sistema de control de incendios, control de humedad y temperatura en el archivo central.</t>
  </si>
  <si>
    <t>Número de inspecciones efectuadas / Numero de inspecciones programadas *100 
Numero de unidades documentales reintegradas al Archivo Central / Número de unidades  documentales prestadas *100</t>
  </si>
  <si>
    <t>Subdirección de Servicios Generales</t>
  </si>
  <si>
    <t>Formato de Inspección al sistema de control de incendios, control de humedad y temperatura</t>
  </si>
  <si>
    <t>Errores humanos por la mala ubicación de la documentación.</t>
  </si>
  <si>
    <t>Aplicación de formatos (Tarjeta Afuera).</t>
  </si>
  <si>
    <t xml:space="preserve">Desconocimiento de políticas y procedimientos relacionados con el prestamo de documentos.
</t>
  </si>
  <si>
    <t>Aplicación del Procedimiento para la consulta o Prestamo de Documentos, usos de formatos y Reglamento de Acceso.</t>
  </si>
  <si>
    <t>PEM   - Evaluación y Mejora</t>
  </si>
  <si>
    <t xml:space="preserve">PEM-01
Posible exclusión de  los hallazgos u oportunidades de mejora, en informes y/o  planes de mejoramiento. </t>
  </si>
  <si>
    <t xml:space="preserve">1.Falta de  comunicación y retroalimentación dentro del proceso de Evaluación y Mejora.
</t>
  </si>
  <si>
    <t>1.Perdida o desaprovechamiento de los resultados de informes de auditoria para la mejora continua.
2. Generación de hallazgos o NC por parte de entes externos.
3. Toma de decisiones por parte de los Directivos con base en información incompleta o incorrecta.
4. Pérdida de imagen y credibilidad de la OCI.</t>
  </si>
  <si>
    <t>Reuniones de trabajo para  retroalimentar los resultados de auditorias .</t>
  </si>
  <si>
    <t>Realizar bimensualmente las  reuniones de trabajo para  retroalimentar los resultados de auditorias.</t>
  </si>
  <si>
    <r>
      <rPr>
        <b/>
        <sz val="10"/>
        <rFont val="Arial"/>
        <family val="2"/>
      </rPr>
      <t>Eficacia:</t>
    </r>
    <r>
      <rPr>
        <sz val="10"/>
        <rFont val="Arial"/>
        <family val="2"/>
      </rPr>
      <t xml:space="preserve">
# Reuniones realizadas/Reuniones Programadas*100
</t>
    </r>
    <r>
      <rPr>
        <b/>
        <sz val="10"/>
        <rFont val="Arial"/>
        <family val="2"/>
      </rPr>
      <t>Efectividad</t>
    </r>
    <r>
      <rPr>
        <sz val="10"/>
        <rFont val="Arial"/>
        <family val="2"/>
      </rPr>
      <t xml:space="preserve">
# de hallazgos y/o OM incluidas en PM / # de hallazgos y/o OM incluidos en Cuadro de control
</t>
    </r>
  </si>
  <si>
    <t>Oficina de Control interno</t>
  </si>
  <si>
    <t>Actas
Cuadro de Control</t>
  </si>
  <si>
    <t xml:space="preserve">2.Ausencia de un mecanismo de control para hacer seguimiento a los hallazgos y oportunidades de mejora que deben incluirse en el PM.
</t>
  </si>
  <si>
    <t>Segregación de funciones</t>
  </si>
  <si>
    <t>Registro de los hallazgos y/o oportunidades de mejoara en el plan de mejoramiento institucional.</t>
  </si>
  <si>
    <t>Incompleta</t>
  </si>
  <si>
    <t>Diseñar e implementar cuadro de control para la inclusión de los hallazgos y/o oportunidades de mejora en el plan de mejoramiento institucional.</t>
  </si>
  <si>
    <t>PEM-02
Incumplimiento de las actividades establecidas en el Programa Anual de Auditorías Internas -PAAI.</t>
  </si>
  <si>
    <t>5. Cumplimiento</t>
  </si>
  <si>
    <t xml:space="preserve">1. Inadecuada planeación del PAAI.
</t>
  </si>
  <si>
    <t>1.Generación de hallazgos o NC por parte de entes externos.
2. Pérdida de credibilidad de la OCI.
3.  Insuficiencia de insumos que coadyuven a la toma de decisiones 
4. Incumplimiento total o parcial del plan de acción.</t>
  </si>
  <si>
    <t>Reunión de equipo de trabajo  para efectuar la planeación y elaboración del PAAI de la siguiente vigencia conforme a los lineamientos de la alta dirección.</t>
  </si>
  <si>
    <t xml:space="preserve">1. Realizar seguimiento bimensual a la ejecución del - PAAI con el objeto de evitar que se dilaten las actividades programadas.
</t>
  </si>
  <si>
    <t># Reuniones de seguimiento efectuadas al  PAAI  * 100 / # Reuniones  programadas  de seguimiento al PAAI.
Comunicación oficial interna realizada:
SI =100%.
NO = 0%
N° de actividades de socialización realizadas * 100 / N° de actividades programadas(3).</t>
  </si>
  <si>
    <t>Actas
Comunicación oficial interna realizada</t>
  </si>
  <si>
    <t xml:space="preserve">2. Escaso personal asignado a la oficina de control interno o falta de perfiles específicos para el desarrollo de la actividad de auditoria.
</t>
  </si>
  <si>
    <t>Redistribución de Labores de acuerdo a los perfiles asignados a la OCI, para ejecutar el PAAI .</t>
  </si>
  <si>
    <t>2. Gestionar ante  la Dirección de Talento Humano la asignación de personal  faltante para el cumplimiento de las actividades de la OCI.</t>
  </si>
  <si>
    <t xml:space="preserve">3. Inoportunidad y deficiencia en la calidad de la información remitida por los auditados a la OCI.
</t>
  </si>
  <si>
    <t xml:space="preserve">Solicitud  a los auditados de la Carta de Representación. </t>
  </si>
  <si>
    <t>3.Sensibilizar por medio de Ecard y/o tips  a los responsables de los procesos la importancia de remitir a la oficina de control interno la información solicitada de forma oportuna, clara y de calidad para las auditorias internas.</t>
  </si>
  <si>
    <t>4. Falta de control y seguimiento a las actividades programadas.</t>
  </si>
  <si>
    <t>Reuniones de trabajo para realizar seguimiento al PAAI.</t>
  </si>
  <si>
    <t xml:space="preserve">4. Realizar seguimiento bimensual a la ejecución del - PAAI con el objeto de evitar que se dilaten las actividades programadas.
</t>
  </si>
  <si>
    <t>Fecha de aprobación o modificación:_29/04/2019_________________________</t>
  </si>
  <si>
    <t>Fecha de Monitoreo y Revisión Responsable de Proceso:_30/04/2019___________________</t>
  </si>
  <si>
    <t xml:space="preserve">Fecha de Seguimineto (Verificación) Oficina de Control Interno: ___14/05/2019_________________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</si>
</sst>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2"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u/>
      <sz val="14"/>
      <color theme="1"/>
      <name val="Calibri"/>
      <family val="2"/>
      <scheme val="minor"/>
    </font>
    <font>
      <b/>
      <sz val="10"/>
      <color theme="1"/>
      <name val="Arial"/>
      <family val="2"/>
    </font>
    <font>
      <sz val="10"/>
      <color rgb="FFFF0000"/>
      <name val="Arial"/>
      <family val="2"/>
    </font>
    <font>
      <b/>
      <sz val="10"/>
      <name val="Arial"/>
      <family val="2"/>
    </font>
    <font>
      <sz val="11"/>
      <name val="Calibri"/>
      <family val="2"/>
      <scheme val="minor"/>
    </font>
    <font>
      <b/>
      <sz val="8"/>
      <color indexed="8"/>
      <name val="Arial"/>
      <family val="2"/>
    </font>
    <font>
      <b/>
      <sz val="10"/>
      <color indexed="8"/>
      <name val="Arial"/>
      <family val="2"/>
    </font>
    <font>
      <sz val="10"/>
      <color indexed="8"/>
      <name val="Arial"/>
      <family val="2"/>
    </font>
    <font>
      <sz val="10"/>
      <name val="Calibri"/>
      <family val="2"/>
      <scheme val="minor"/>
    </font>
    <font>
      <sz val="10"/>
      <color rgb="FF000000"/>
      <name val="Arial"/>
      <family val="2"/>
    </font>
    <font>
      <b/>
      <sz val="10"/>
      <color rgb="FF000000"/>
      <name val="Arial"/>
      <family val="2"/>
    </font>
    <font>
      <b/>
      <sz val="14"/>
      <color theme="1"/>
      <name val="Arial"/>
      <family val="2"/>
    </font>
    <font>
      <b/>
      <sz val="10"/>
      <color rgb="FFFF0000"/>
      <name val="Arial"/>
      <family val="2"/>
    </font>
    <font>
      <sz val="10"/>
      <color theme="1"/>
      <name val="Calibri"/>
      <family val="2"/>
      <scheme val="minor"/>
    </font>
    <font>
      <b/>
      <sz val="10"/>
      <color theme="1"/>
      <name val="Calibri"/>
      <family val="2"/>
      <scheme val="minor"/>
    </font>
    <font>
      <sz val="11"/>
      <color theme="1"/>
      <name val="Calibri"/>
      <family val="2"/>
      <scheme val="minor"/>
    </font>
    <font>
      <i/>
      <sz val="10"/>
      <name val="Arial"/>
      <family val="2"/>
    </font>
    <font>
      <sz val="11"/>
      <color theme="1"/>
      <name val="Arial"/>
      <family val="2"/>
    </font>
    <font>
      <sz val="11"/>
      <color rgb="FFFF0000"/>
      <name val="Calibri"/>
      <family val="2"/>
      <scheme val="minor"/>
    </font>
    <font>
      <b/>
      <sz val="11"/>
      <name val="Calibri"/>
      <family val="2"/>
      <scheme val="minor"/>
    </font>
    <font>
      <sz val="11"/>
      <color rgb="FF000000"/>
      <name val="Calibri"/>
      <family val="2"/>
    </font>
    <font>
      <sz val="8"/>
      <name val="Calibri"/>
      <family val="2"/>
      <scheme val="minor"/>
    </font>
    <font>
      <b/>
      <sz val="16"/>
      <name val="Calibri"/>
      <family val="2"/>
      <scheme val="minor"/>
    </font>
    <font>
      <b/>
      <sz val="10"/>
      <name val="Calibri"/>
      <family val="2"/>
      <scheme val="minor"/>
    </font>
    <font>
      <b/>
      <sz val="11"/>
      <name val="Arial"/>
      <family val="2"/>
    </font>
    <font>
      <b/>
      <u/>
      <sz val="10"/>
      <name val="Arial"/>
      <family val="2"/>
    </font>
    <font>
      <b/>
      <sz val="8"/>
      <name val="Arial"/>
      <family val="2"/>
    </font>
    <font>
      <b/>
      <sz val="9"/>
      <name val="Arial"/>
      <family val="2"/>
    </font>
    <font>
      <sz val="11"/>
      <name val="Arial"/>
      <family val="2"/>
    </font>
    <font>
      <sz val="10"/>
      <color rgb="FF212529"/>
      <name val="Arial"/>
      <family val="2"/>
    </font>
    <font>
      <b/>
      <i/>
      <sz val="10"/>
      <name val="Arial"/>
      <family val="2"/>
    </font>
    <font>
      <sz val="9"/>
      <name val="Arial"/>
      <family val="2"/>
    </font>
    <font>
      <sz val="10"/>
      <color rgb="FFC00000"/>
      <name val="Arial"/>
      <family val="2"/>
    </font>
    <font>
      <sz val="11"/>
      <color rgb="FF2E74B5"/>
      <name val="Calibri"/>
      <family val="2"/>
      <scheme val="minor"/>
    </font>
    <font>
      <sz val="9"/>
      <color indexed="81"/>
      <name val="Tahoma"/>
      <family val="2"/>
    </font>
    <font>
      <b/>
      <sz val="9"/>
      <color indexed="81"/>
      <name val="Tahoma"/>
      <family val="2"/>
    </font>
  </fonts>
  <fills count="1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2"/>
        <bgColor indexed="64"/>
      </patternFill>
    </fill>
  </fills>
  <borders count="7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auto="1"/>
      </right>
      <top/>
      <bottom/>
      <diagonal/>
    </border>
    <border>
      <left/>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auto="1"/>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diagonal/>
    </border>
    <border>
      <left style="medium">
        <color auto="1"/>
      </left>
      <right style="thin">
        <color auto="1"/>
      </right>
      <top/>
      <bottom style="medium">
        <color auto="1"/>
      </bottom>
      <diagonal/>
    </border>
    <border>
      <left style="thin">
        <color indexed="64"/>
      </left>
      <right style="medium">
        <color indexed="64"/>
      </right>
      <top/>
      <bottom style="medium">
        <color auto="1"/>
      </bottom>
      <diagonal/>
    </border>
    <border>
      <left style="thin">
        <color indexed="64"/>
      </left>
      <right style="thin">
        <color auto="1"/>
      </right>
      <top/>
      <bottom style="medium">
        <color auto="1"/>
      </bottom>
      <diagonal/>
    </border>
    <border>
      <left style="thin">
        <color indexed="64"/>
      </left>
      <right/>
      <top/>
      <bottom style="medium">
        <color auto="1"/>
      </bottom>
      <diagonal/>
    </border>
    <border>
      <left/>
      <right style="thin">
        <color auto="1"/>
      </right>
      <top style="thin">
        <color auto="1"/>
      </top>
      <bottom style="medium">
        <color auto="1"/>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medium">
        <color indexed="64"/>
      </bottom>
      <diagonal/>
    </border>
    <border>
      <left/>
      <right style="thin">
        <color indexed="64"/>
      </right>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4">
    <xf numFmtId="0" fontId="0" fillId="0" borderId="0"/>
    <xf numFmtId="0" fontId="3" fillId="0" borderId="0"/>
    <xf numFmtId="9" fontId="21" fillId="0" borderId="0" applyFont="0" applyFill="0" applyBorder="0" applyAlignment="0" applyProtection="0"/>
    <xf numFmtId="43" fontId="21" fillId="0" borderId="0" applyFont="0" applyFill="0" applyBorder="0" applyAlignment="0" applyProtection="0"/>
  </cellStyleXfs>
  <cellXfs count="556">
    <xf numFmtId="0" fontId="0" fillId="0" borderId="0" xfId="0"/>
    <xf numFmtId="0" fontId="0" fillId="0" borderId="5" xfId="0" applyBorder="1"/>
    <xf numFmtId="0" fontId="2" fillId="3" borderId="5" xfId="0" applyFont="1" applyFill="1" applyBorder="1" applyAlignment="1">
      <alignment vertical="center" wrapText="1"/>
    </xf>
    <xf numFmtId="0" fontId="7" fillId="7"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15" xfId="0" applyFill="1" applyBorder="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0" fontId="0" fillId="2" borderId="16" xfId="0" applyFill="1" applyBorder="1" applyAlignment="1">
      <alignment horizontal="center"/>
    </xf>
    <xf numFmtId="0" fontId="3" fillId="0" borderId="0" xfId="0" applyFont="1" applyFill="1" applyBorder="1" applyAlignment="1">
      <alignment horizontal="justify" vertical="center" wrapText="1"/>
    </xf>
    <xf numFmtId="0" fontId="0" fillId="0" borderId="0" xfId="0" applyBorder="1"/>
    <xf numFmtId="0" fontId="9" fillId="0" borderId="5" xfId="0" applyFont="1" applyBorder="1" applyAlignment="1">
      <alignment horizontal="center" vertical="center"/>
    </xf>
    <xf numFmtId="0" fontId="16" fillId="7" borderId="5" xfId="0" applyFont="1" applyFill="1" applyBorder="1" applyAlignment="1">
      <alignment horizontal="center" vertical="center" wrapText="1"/>
    </xf>
    <xf numFmtId="14" fontId="16" fillId="0"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xf>
    <xf numFmtId="14" fontId="5" fillId="0"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2" borderId="13" xfId="0" applyFill="1" applyBorder="1" applyAlignment="1">
      <alignment horizontal="left"/>
    </xf>
    <xf numFmtId="0" fontId="0" fillId="2" borderId="14" xfId="0" applyFill="1" applyBorder="1" applyAlignment="1">
      <alignment horizontal="left"/>
    </xf>
    <xf numFmtId="0" fontId="0" fillId="2" borderId="12" xfId="0" applyFill="1" applyBorder="1" applyAlignment="1">
      <alignment horizontal="left"/>
    </xf>
    <xf numFmtId="0" fontId="3" fillId="2"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7"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15" fillId="7" borderId="5" xfId="0" applyFont="1" applyFill="1" applyBorder="1" applyAlignment="1">
      <alignment horizontal="justify" vertical="center" wrapText="1"/>
    </xf>
    <xf numFmtId="9" fontId="15" fillId="0" borderId="5" xfId="0" applyNumberFormat="1" applyFont="1" applyBorder="1" applyAlignment="1">
      <alignment horizontal="center" vertical="center" wrapText="1"/>
    </xf>
    <xf numFmtId="14" fontId="15" fillId="0" borderId="5" xfId="0" applyNumberFormat="1" applyFont="1" applyFill="1" applyBorder="1" applyAlignment="1">
      <alignment horizontal="center" vertical="center" wrapText="1"/>
    </xf>
    <xf numFmtId="0" fontId="0" fillId="2" borderId="21" xfId="0" applyFill="1" applyBorder="1" applyAlignment="1">
      <alignment horizontal="left"/>
    </xf>
    <xf numFmtId="0" fontId="0" fillId="2" borderId="22" xfId="0" applyFill="1" applyBorder="1" applyAlignment="1">
      <alignment horizontal="center"/>
    </xf>
    <xf numFmtId="0" fontId="0" fillId="2" borderId="23" xfId="0" applyFill="1" applyBorder="1" applyAlignment="1">
      <alignment horizontal="center"/>
    </xf>
    <xf numFmtId="0" fontId="3" fillId="7" borderId="5" xfId="0" applyFont="1" applyFill="1" applyBorder="1" applyAlignment="1">
      <alignment horizontal="justify" vertical="center" wrapText="1"/>
    </xf>
    <xf numFmtId="0" fontId="3" fillId="7" borderId="5" xfId="0" applyFont="1" applyFill="1" applyBorder="1" applyAlignment="1">
      <alignment horizontal="left" vertical="center" wrapText="1"/>
    </xf>
    <xf numFmtId="0" fontId="3" fillId="0" borderId="5" xfId="0" applyFont="1" applyBorder="1" applyAlignment="1">
      <alignment horizontal="justify" vertical="center" wrapText="1"/>
    </xf>
    <xf numFmtId="0" fontId="3" fillId="0" borderId="5" xfId="0" applyFont="1" applyFill="1" applyBorder="1" applyAlignment="1">
      <alignment horizontal="justify" vertical="center" wrapText="1"/>
    </xf>
    <xf numFmtId="14" fontId="5" fillId="2" borderId="5" xfId="0" applyNumberFormat="1" applyFont="1" applyFill="1" applyBorder="1" applyAlignment="1">
      <alignment horizontal="center" vertical="center"/>
    </xf>
    <xf numFmtId="0" fontId="5" fillId="2" borderId="5" xfId="0" applyFont="1" applyFill="1" applyBorder="1" applyAlignment="1">
      <alignment horizontal="justify"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1" fontId="3" fillId="0" borderId="5"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lignment horizontal="center" vertical="center" wrapText="1"/>
    </xf>
    <xf numFmtId="0" fontId="0" fillId="2" borderId="15" xfId="0" applyFill="1" applyBorder="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0" fontId="0" fillId="2" borderId="22" xfId="0" applyFill="1" applyBorder="1" applyAlignment="1">
      <alignment horizontal="center"/>
    </xf>
    <xf numFmtId="0" fontId="0" fillId="2" borderId="23" xfId="0" applyFill="1" applyBorder="1" applyAlignment="1">
      <alignment horizontal="center"/>
    </xf>
    <xf numFmtId="14" fontId="15" fillId="0" borderId="5"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15" fillId="0" borderId="5" xfId="0" applyFont="1" applyBorder="1" applyAlignment="1">
      <alignment horizontal="justify" vertical="center" wrapText="1"/>
    </xf>
    <xf numFmtId="0" fontId="15" fillId="7" borderId="5" xfId="0" applyFont="1" applyFill="1" applyBorder="1" applyAlignment="1">
      <alignment vertical="center" wrapText="1"/>
    </xf>
    <xf numFmtId="0" fontId="9" fillId="0" borderId="5" xfId="0" applyFont="1" applyBorder="1" applyAlignment="1">
      <alignment horizontal="center" vertical="center" wrapText="1"/>
    </xf>
    <xf numFmtId="14" fontId="5" fillId="2" borderId="5" xfId="0" applyNumberFormat="1"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9" fillId="0" borderId="5" xfId="0" applyFont="1" applyBorder="1" applyAlignment="1">
      <alignment horizontal="justify" vertical="center" wrapText="1"/>
    </xf>
    <xf numFmtId="0" fontId="7" fillId="0" borderId="5"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0" fontId="3" fillId="2" borderId="5" xfId="0" applyNumberFormat="1" applyFont="1" applyFill="1" applyBorder="1" applyAlignment="1" applyProtection="1">
      <alignment horizontal="justify" vertical="center" wrapText="1"/>
    </xf>
    <xf numFmtId="9" fontId="3" fillId="2" borderId="5" xfId="0" applyNumberFormat="1" applyFont="1" applyFill="1" applyBorder="1" applyAlignment="1">
      <alignment horizontal="center" vertical="center" wrapText="1"/>
    </xf>
    <xf numFmtId="0" fontId="15" fillId="2" borderId="5" xfId="0" applyFont="1" applyFill="1" applyBorder="1" applyAlignment="1">
      <alignment horizontal="justify" vertical="center" wrapText="1"/>
    </xf>
    <xf numFmtId="0" fontId="9" fillId="2" borderId="5"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9" fillId="0" borderId="5" xfId="0" applyFont="1" applyFill="1" applyBorder="1" applyAlignment="1">
      <alignment horizontal="justify" vertical="top" wrapText="1"/>
    </xf>
    <xf numFmtId="9" fontId="5" fillId="2" borderId="5" xfId="0" applyNumberFormat="1" applyFont="1" applyFill="1" applyBorder="1" applyAlignment="1">
      <alignment horizontal="center" vertical="center" wrapText="1"/>
    </xf>
    <xf numFmtId="9" fontId="19" fillId="0" borderId="5" xfId="0" applyNumberFormat="1" applyFont="1" applyBorder="1" applyAlignment="1">
      <alignment horizontal="center" vertical="center"/>
    </xf>
    <xf numFmtId="0" fontId="5" fillId="2" borderId="5" xfId="0" applyFont="1" applyFill="1" applyBorder="1" applyAlignment="1">
      <alignment horizontal="justify" vertical="top" wrapText="1"/>
    </xf>
    <xf numFmtId="14" fontId="7" fillId="0" borderId="5" xfId="0" applyNumberFormat="1" applyFont="1" applyFill="1" applyBorder="1" applyAlignment="1">
      <alignment horizontal="left" vertical="center" wrapText="1"/>
    </xf>
    <xf numFmtId="0" fontId="24" fillId="0" borderId="5" xfId="0" applyFont="1" applyBorder="1" applyAlignment="1">
      <alignment wrapText="1"/>
    </xf>
    <xf numFmtId="0" fontId="5" fillId="0" borderId="5" xfId="0" applyFont="1" applyBorder="1" applyAlignment="1">
      <alignment wrapText="1"/>
    </xf>
    <xf numFmtId="9" fontId="5" fillId="0" borderId="5" xfId="0" applyNumberFormat="1" applyFont="1" applyFill="1" applyBorder="1" applyAlignment="1">
      <alignment horizontal="center" vertical="center" wrapText="1"/>
    </xf>
    <xf numFmtId="0" fontId="23" fillId="0" borderId="5" xfId="0" applyFont="1" applyBorder="1" applyAlignment="1">
      <alignment vertical="center"/>
    </xf>
    <xf numFmtId="0" fontId="5" fillId="0" borderId="5" xfId="0" applyFont="1" applyBorder="1" applyAlignment="1">
      <alignment vertical="center" wrapText="1"/>
    </xf>
    <xf numFmtId="0" fontId="0" fillId="0" borderId="5" xfId="0" applyBorder="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14" fontId="5" fillId="0" borderId="5" xfId="0" applyNumberFormat="1" applyFont="1" applyFill="1" applyBorder="1" applyAlignment="1">
      <alignment horizontal="center" vertical="center" wrapText="1"/>
    </xf>
    <xf numFmtId="9" fontId="5" fillId="0" borderId="5" xfId="0" applyNumberFormat="1" applyFont="1" applyBorder="1" applyAlignment="1">
      <alignment horizontal="center" vertical="center"/>
    </xf>
    <xf numFmtId="0" fontId="5" fillId="0" borderId="5" xfId="0" applyFont="1" applyBorder="1"/>
    <xf numFmtId="0" fontId="16"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3" fillId="2" borderId="5" xfId="0" applyNumberFormat="1" applyFont="1" applyFill="1" applyBorder="1" applyAlignment="1" applyProtection="1">
      <alignment horizontal="justify" vertical="top" wrapText="1"/>
    </xf>
    <xf numFmtId="0" fontId="5" fillId="2" borderId="5" xfId="0" applyFont="1" applyFill="1" applyBorder="1" applyAlignment="1">
      <alignment horizontal="center" vertical="center"/>
    </xf>
    <xf numFmtId="0" fontId="5" fillId="0" borderId="27" xfId="0" applyFont="1" applyBorder="1" applyAlignment="1">
      <alignment horizontal="center" vertical="center" wrapText="1"/>
    </xf>
    <xf numFmtId="0" fontId="7" fillId="8" borderId="0" xfId="0" applyFont="1" applyFill="1" applyBorder="1" applyAlignment="1">
      <alignment horizontal="center" vertical="center" wrapText="1"/>
    </xf>
    <xf numFmtId="0" fontId="7" fillId="8" borderId="0" xfId="0" applyFont="1" applyFill="1" applyBorder="1" applyAlignment="1">
      <alignment horizontal="justify" vertical="center" wrapText="1"/>
    </xf>
    <xf numFmtId="0" fontId="5" fillId="2" borderId="27" xfId="0" applyFont="1" applyFill="1" applyBorder="1" applyAlignment="1">
      <alignment horizontal="justify" vertical="center" wrapText="1"/>
    </xf>
    <xf numFmtId="0" fontId="5" fillId="0" borderId="27" xfId="0" applyFont="1" applyBorder="1" applyAlignment="1">
      <alignment vertical="center" wrapText="1"/>
    </xf>
    <xf numFmtId="0" fontId="17" fillId="8" borderId="0" xfId="0" applyFont="1" applyFill="1" applyBorder="1" applyAlignment="1">
      <alignment horizontal="center" vertical="center" wrapText="1"/>
    </xf>
    <xf numFmtId="0" fontId="3" fillId="2" borderId="5" xfId="0" applyFont="1" applyFill="1" applyBorder="1" applyAlignment="1">
      <alignment horizontal="justify" vertical="top" wrapText="1"/>
    </xf>
    <xf numFmtId="10" fontId="5" fillId="0" borderId="5" xfId="2" applyNumberFormat="1" applyFont="1" applyBorder="1" applyAlignment="1">
      <alignment horizontal="center" vertical="center"/>
    </xf>
    <xf numFmtId="9" fontId="5" fillId="0" borderId="5" xfId="2" applyFont="1" applyBorder="1" applyAlignment="1">
      <alignment horizontal="center" vertical="center"/>
    </xf>
    <xf numFmtId="9" fontId="19" fillId="0" borderId="5" xfId="2" applyFont="1" applyBorder="1" applyAlignment="1">
      <alignment horizontal="center" vertical="center"/>
    </xf>
    <xf numFmtId="10" fontId="5" fillId="2" borderId="5" xfId="0" applyNumberFormat="1" applyFont="1" applyFill="1" applyBorder="1" applyAlignment="1">
      <alignment horizontal="center" vertical="center"/>
    </xf>
    <xf numFmtId="0" fontId="3" fillId="0" borderId="0" xfId="1"/>
    <xf numFmtId="0" fontId="27" fillId="0" borderId="0" xfId="0" applyFont="1" applyFill="1" applyBorder="1" applyAlignment="1" applyProtection="1">
      <alignment horizontal="center" vertical="center" wrapText="1"/>
    </xf>
    <xf numFmtId="0" fontId="3" fillId="0" borderId="0" xfId="1" applyProtection="1"/>
    <xf numFmtId="0" fontId="9" fillId="9" borderId="35" xfId="1" applyFont="1" applyFill="1" applyBorder="1" applyAlignment="1">
      <alignment vertical="center" wrapText="1"/>
    </xf>
    <xf numFmtId="0" fontId="9" fillId="4" borderId="28" xfId="1" applyFont="1" applyFill="1" applyBorder="1" applyAlignment="1" applyProtection="1">
      <alignment horizontal="center" vertical="center" wrapText="1"/>
    </xf>
    <xf numFmtId="0" fontId="9" fillId="4" borderId="29" xfId="1"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18" fillId="3" borderId="30" xfId="0" applyFont="1" applyFill="1" applyBorder="1" applyAlignment="1" applyProtection="1">
      <alignment horizontal="center" vertical="center" wrapText="1"/>
    </xf>
    <xf numFmtId="0" fontId="18" fillId="3" borderId="29" xfId="0" applyFont="1" applyFill="1" applyBorder="1" applyAlignment="1" applyProtection="1">
      <alignment horizontal="center" vertical="center" wrapText="1"/>
    </xf>
    <xf numFmtId="0" fontId="3" fillId="0" borderId="0" xfId="1" applyBorder="1" applyProtection="1"/>
    <xf numFmtId="0" fontId="33" fillId="9" borderId="18" xfId="0" applyFont="1" applyFill="1" applyBorder="1" applyAlignment="1" applyProtection="1">
      <alignment horizontal="center" vertical="center" wrapText="1"/>
    </xf>
    <xf numFmtId="0" fontId="9" fillId="9" borderId="35" xfId="1" applyFont="1" applyFill="1" applyBorder="1" applyAlignment="1" applyProtection="1">
      <alignment vertical="center" wrapText="1"/>
    </xf>
    <xf numFmtId="0" fontId="9" fillId="9" borderId="5" xfId="1" applyFont="1" applyFill="1" applyBorder="1" applyAlignment="1" applyProtection="1">
      <alignment horizontal="center" vertical="center" textRotation="89" wrapText="1"/>
    </xf>
    <xf numFmtId="0" fontId="9" fillId="9" borderId="45" xfId="1" applyFont="1" applyFill="1" applyBorder="1" applyAlignment="1" applyProtection="1">
      <alignment horizontal="center" vertical="center" textRotation="90" wrapText="1"/>
    </xf>
    <xf numFmtId="0" fontId="9" fillId="10" borderId="27" xfId="0" applyFont="1" applyFill="1" applyBorder="1" applyAlignment="1" applyProtection="1">
      <alignment horizontal="center" vertical="center" wrapText="1"/>
    </xf>
    <xf numFmtId="0" fontId="9" fillId="9" borderId="22" xfId="1" applyFont="1" applyFill="1" applyBorder="1" applyAlignment="1" applyProtection="1">
      <alignment horizontal="center" vertical="center" wrapText="1"/>
    </xf>
    <xf numFmtId="0" fontId="9" fillId="9" borderId="47" xfId="0" applyFont="1" applyFill="1" applyBorder="1" applyAlignment="1" applyProtection="1">
      <alignment horizontal="center" vertical="center" wrapText="1"/>
    </xf>
    <xf numFmtId="0" fontId="9" fillId="10" borderId="45" xfId="0" applyFont="1" applyFill="1" applyBorder="1" applyAlignment="1" applyProtection="1">
      <alignment horizontal="center" vertical="center" wrapText="1"/>
    </xf>
    <xf numFmtId="0" fontId="9" fillId="11" borderId="27" xfId="0" applyFont="1" applyFill="1" applyBorder="1" applyAlignment="1" applyProtection="1">
      <alignment horizontal="center" vertical="center" wrapText="1"/>
    </xf>
    <xf numFmtId="0" fontId="33" fillId="9" borderId="57" xfId="0" applyFont="1" applyFill="1" applyBorder="1" applyAlignment="1" applyProtection="1">
      <alignment vertical="center" wrapText="1"/>
    </xf>
    <xf numFmtId="0" fontId="9" fillId="11" borderId="45" xfId="0" applyFont="1" applyFill="1" applyBorder="1" applyAlignment="1" applyProtection="1">
      <alignment horizontal="center" vertical="center" wrapText="1"/>
    </xf>
    <xf numFmtId="0" fontId="9" fillId="12" borderId="27" xfId="0" applyFont="1" applyFill="1" applyBorder="1" applyAlignment="1" applyProtection="1">
      <alignment horizontal="center" vertical="center" wrapText="1"/>
    </xf>
    <xf numFmtId="0" fontId="9" fillId="12" borderId="45" xfId="0" applyFont="1" applyFill="1" applyBorder="1" applyAlignment="1" applyProtection="1">
      <alignment horizontal="center" vertical="center" wrapText="1"/>
    </xf>
    <xf numFmtId="0" fontId="9" fillId="13" borderId="63" xfId="0" applyFont="1" applyFill="1" applyBorder="1" applyAlignment="1" applyProtection="1">
      <alignment horizontal="center" vertical="center" wrapText="1"/>
    </xf>
    <xf numFmtId="0" fontId="9" fillId="9" borderId="7" xfId="1" applyFont="1" applyFill="1" applyBorder="1" applyAlignment="1" applyProtection="1">
      <alignment vertical="center" wrapText="1"/>
    </xf>
    <xf numFmtId="0" fontId="9" fillId="9" borderId="9" xfId="1" applyFont="1" applyFill="1" applyBorder="1" applyAlignment="1" applyProtection="1">
      <alignment vertical="center" wrapText="1"/>
    </xf>
    <xf numFmtId="0" fontId="33" fillId="9" borderId="66" xfId="0" applyFont="1" applyFill="1" applyBorder="1" applyAlignment="1" applyProtection="1">
      <alignment vertical="center" wrapText="1"/>
    </xf>
    <xf numFmtId="0" fontId="9" fillId="13" borderId="65" xfId="0" applyFont="1" applyFill="1" applyBorder="1" applyAlignment="1" applyProtection="1">
      <alignment horizontal="center" vertical="center" wrapText="1"/>
    </xf>
    <xf numFmtId="0" fontId="3" fillId="0" borderId="50" xfId="1" applyFont="1" applyBorder="1" applyAlignment="1" applyProtection="1">
      <alignment horizontal="left" vertical="center" wrapText="1"/>
      <protection locked="0"/>
    </xf>
    <xf numFmtId="0" fontId="3" fillId="0" borderId="51" xfId="1" applyFont="1" applyBorder="1" applyAlignment="1" applyProtection="1">
      <alignment horizontal="center" vertical="center" wrapText="1"/>
      <protection locked="0"/>
    </xf>
    <xf numFmtId="0" fontId="3" fillId="0" borderId="50" xfId="1" applyFont="1" applyBorder="1" applyAlignment="1" applyProtection="1">
      <alignment horizontal="center" vertical="center" wrapText="1"/>
      <protection locked="0"/>
    </xf>
    <xf numFmtId="0" fontId="3" fillId="0" borderId="67" xfId="1" applyFont="1" applyBorder="1" applyAlignment="1" applyProtection="1">
      <alignment horizontal="center" vertical="center" wrapText="1"/>
      <protection locked="0"/>
    </xf>
    <xf numFmtId="0" fontId="3" fillId="0" borderId="67" xfId="1" applyFont="1" applyBorder="1" applyAlignment="1" applyProtection="1">
      <alignment vertical="center" wrapText="1"/>
      <protection locked="0"/>
    </xf>
    <xf numFmtId="0" fontId="3" fillId="0" borderId="68" xfId="1" applyFont="1" applyBorder="1" applyAlignment="1" applyProtection="1">
      <alignment horizontal="center" vertical="center" wrapText="1"/>
      <protection locked="0"/>
    </xf>
    <xf numFmtId="0" fontId="3" fillId="0" borderId="69" xfId="1" applyFont="1" applyBorder="1" applyAlignment="1">
      <alignment horizontal="center" vertical="center" wrapText="1"/>
    </xf>
    <xf numFmtId="0" fontId="3" fillId="0" borderId="50" xfId="1" applyFont="1" applyBorder="1" applyAlignment="1" applyProtection="1">
      <alignment vertical="center" wrapText="1"/>
      <protection locked="0"/>
    </xf>
    <xf numFmtId="0" fontId="3" fillId="0" borderId="51" xfId="1" applyFont="1" applyBorder="1" applyAlignment="1" applyProtection="1">
      <alignment vertical="center" wrapText="1"/>
      <protection locked="0"/>
    </xf>
    <xf numFmtId="0" fontId="33" fillId="0" borderId="68" xfId="1" applyFont="1" applyFill="1" applyBorder="1" applyAlignment="1" applyProtection="1">
      <alignment horizontal="center" vertical="center" wrapText="1"/>
      <protection locked="0"/>
    </xf>
    <xf numFmtId="0" fontId="33" fillId="0" borderId="67" xfId="1" applyFont="1" applyFill="1" applyBorder="1" applyAlignment="1" applyProtection="1">
      <alignment horizontal="center" vertical="center" wrapText="1"/>
    </xf>
    <xf numFmtId="0" fontId="33" fillId="0" borderId="5" xfId="1" applyFont="1" applyFill="1" applyBorder="1" applyAlignment="1" applyProtection="1">
      <alignment horizontal="center" vertical="center" wrapText="1"/>
      <protection locked="0"/>
    </xf>
    <xf numFmtId="1" fontId="33" fillId="14" borderId="67" xfId="3" applyNumberFormat="1" applyFont="1" applyFill="1" applyBorder="1" applyAlignment="1" applyProtection="1">
      <alignment horizontal="center" vertical="center" wrapText="1"/>
    </xf>
    <xf numFmtId="2" fontId="33" fillId="14" borderId="67" xfId="3" applyNumberFormat="1" applyFont="1" applyFill="1" applyBorder="1" applyAlignment="1" applyProtection="1">
      <alignment horizontal="center" vertical="center" wrapText="1"/>
    </xf>
    <xf numFmtId="2" fontId="33" fillId="0" borderId="5" xfId="3" applyNumberFormat="1" applyFont="1" applyFill="1" applyBorder="1" applyAlignment="1" applyProtection="1">
      <alignment horizontal="center" vertical="center" wrapText="1"/>
      <protection locked="0"/>
    </xf>
    <xf numFmtId="2" fontId="33" fillId="14" borderId="51" xfId="3" applyNumberFormat="1" applyFont="1" applyFill="1" applyBorder="1" applyAlignment="1" applyProtection="1">
      <alignment horizontal="center" vertical="center" wrapText="1"/>
    </xf>
    <xf numFmtId="1" fontId="34" fillId="14" borderId="68" xfId="1" applyNumberFormat="1" applyFont="1" applyFill="1" applyBorder="1" applyAlignment="1">
      <alignment horizontal="center" vertical="center" wrapText="1"/>
    </xf>
    <xf numFmtId="2" fontId="33" fillId="0" borderId="67" xfId="3" applyNumberFormat="1" applyFont="1" applyFill="1" applyBorder="1" applyAlignment="1" applyProtection="1">
      <alignment horizontal="center" vertical="center" wrapText="1"/>
      <protection locked="0"/>
    </xf>
    <xf numFmtId="0" fontId="34" fillId="14" borderId="67" xfId="1" applyFont="1" applyFill="1" applyBorder="1" applyAlignment="1">
      <alignment horizontal="center" vertical="center" wrapText="1"/>
    </xf>
    <xf numFmtId="0" fontId="34" fillId="14" borderId="69" xfId="1" applyFont="1" applyFill="1" applyBorder="1" applyAlignment="1">
      <alignment horizontal="center" vertical="center" wrapText="1"/>
    </xf>
    <xf numFmtId="0" fontId="34" fillId="0" borderId="50" xfId="1" applyFont="1" applyBorder="1" applyAlignment="1">
      <alignment horizontal="center" vertical="center" wrapText="1"/>
    </xf>
    <xf numFmtId="0" fontId="34" fillId="0" borderId="51" xfId="1" applyFont="1" applyBorder="1" applyAlignment="1">
      <alignment horizontal="center" vertical="center" wrapText="1"/>
    </xf>
    <xf numFmtId="0" fontId="3" fillId="0" borderId="70" xfId="1" applyFont="1" applyBorder="1" applyAlignment="1">
      <alignment horizontal="center" vertical="center" wrapText="1"/>
    </xf>
    <xf numFmtId="0" fontId="3" fillId="0" borderId="67" xfId="1" applyFont="1" applyBorder="1" applyAlignment="1" applyProtection="1">
      <alignment horizontal="justify" vertical="center" wrapText="1"/>
      <protection locked="0"/>
    </xf>
    <xf numFmtId="14" fontId="3" fillId="0" borderId="67" xfId="1" applyNumberFormat="1" applyFont="1" applyBorder="1" applyAlignment="1" applyProtection="1">
      <alignment horizontal="center" vertical="center" wrapText="1"/>
      <protection locked="0"/>
    </xf>
    <xf numFmtId="14" fontId="3" fillId="0" borderId="51" xfId="1" applyNumberFormat="1" applyFont="1" applyBorder="1" applyAlignment="1" applyProtection="1">
      <alignment horizontal="center" vertical="center" wrapText="1"/>
      <protection locked="0"/>
    </xf>
    <xf numFmtId="1" fontId="34" fillId="14" borderId="67" xfId="1" applyNumberFormat="1" applyFont="1" applyFill="1" applyBorder="1" applyAlignment="1">
      <alignment horizontal="center" vertical="center" wrapText="1"/>
    </xf>
    <xf numFmtId="0" fontId="3" fillId="0" borderId="2" xfId="1" applyFont="1" applyBorder="1" applyAlignment="1" applyProtection="1">
      <alignment vertical="center" wrapText="1"/>
      <protection locked="0"/>
    </xf>
    <xf numFmtId="0" fontId="3" fillId="0" borderId="1" xfId="1" applyFont="1" applyBorder="1" applyAlignment="1" applyProtection="1">
      <alignment vertical="center" wrapText="1"/>
      <protection locked="0"/>
    </xf>
    <xf numFmtId="0" fontId="35" fillId="7" borderId="3" xfId="0" applyFont="1" applyFill="1" applyBorder="1" applyAlignment="1" applyProtection="1">
      <alignment vertical="top" wrapText="1"/>
      <protection locked="0"/>
    </xf>
    <xf numFmtId="0" fontId="33" fillId="0" borderId="33" xfId="1" applyFont="1" applyFill="1" applyBorder="1" applyAlignment="1" applyProtection="1">
      <alignment horizontal="center" vertical="center" wrapText="1"/>
      <protection locked="0"/>
    </xf>
    <xf numFmtId="0" fontId="33" fillId="0" borderId="2" xfId="1" applyFont="1" applyFill="1" applyBorder="1" applyAlignment="1" applyProtection="1">
      <alignment horizontal="center" vertical="center" wrapText="1"/>
    </xf>
    <xf numFmtId="1" fontId="33" fillId="14" borderId="2" xfId="3" applyNumberFormat="1" applyFont="1" applyFill="1" applyBorder="1" applyAlignment="1" applyProtection="1">
      <alignment horizontal="center" vertical="center" wrapText="1"/>
    </xf>
    <xf numFmtId="2" fontId="33" fillId="14" borderId="2" xfId="3" applyNumberFormat="1" applyFont="1" applyFill="1" applyBorder="1" applyAlignment="1" applyProtection="1">
      <alignment horizontal="center" vertical="center" wrapText="1"/>
    </xf>
    <xf numFmtId="0" fontId="3" fillId="0" borderId="8" xfId="1" applyFont="1" applyBorder="1" applyAlignment="1" applyProtection="1">
      <alignment vertical="center" wrapText="1"/>
      <protection locked="0"/>
    </xf>
    <xf numFmtId="0" fontId="3" fillId="0" borderId="7" xfId="1" applyFont="1" applyBorder="1" applyAlignment="1" applyProtection="1">
      <alignment vertical="center" wrapText="1"/>
      <protection locked="0"/>
    </xf>
    <xf numFmtId="0" fontId="3" fillId="0" borderId="9" xfId="1" applyFont="1" applyBorder="1" applyAlignment="1" applyProtection="1">
      <alignment vertical="center" wrapText="1"/>
      <protection locked="0"/>
    </xf>
    <xf numFmtId="0" fontId="33" fillId="0" borderId="62" xfId="1" applyFont="1" applyFill="1" applyBorder="1" applyAlignment="1" applyProtection="1">
      <alignment horizontal="center" vertical="center" wrapText="1"/>
      <protection locked="0"/>
    </xf>
    <xf numFmtId="0" fontId="33" fillId="0" borderId="8" xfId="1" applyFont="1" applyFill="1" applyBorder="1" applyAlignment="1" applyProtection="1">
      <alignment horizontal="center" vertical="center" wrapText="1"/>
    </xf>
    <xf numFmtId="1" fontId="33" fillId="14" borderId="8" xfId="3" applyNumberFormat="1" applyFont="1" applyFill="1" applyBorder="1" applyAlignment="1" applyProtection="1">
      <alignment horizontal="center" vertical="center" wrapText="1"/>
    </xf>
    <xf numFmtId="2" fontId="33" fillId="14" borderId="8" xfId="3" applyNumberFormat="1" applyFont="1" applyFill="1" applyBorder="1" applyAlignment="1" applyProtection="1">
      <alignment horizontal="center" vertical="center" wrapText="1"/>
    </xf>
    <xf numFmtId="0" fontId="3" fillId="0" borderId="28" xfId="1" applyFont="1" applyBorder="1" applyAlignment="1" applyProtection="1">
      <alignment horizontal="center" vertical="center" wrapText="1"/>
      <protection locked="0"/>
    </xf>
    <xf numFmtId="0" fontId="3" fillId="0" borderId="29" xfId="1" applyFont="1" applyBorder="1" applyAlignment="1" applyProtection="1">
      <alignment horizontal="center" vertical="center" wrapText="1"/>
      <protection locked="0"/>
    </xf>
    <xf numFmtId="0" fontId="3" fillId="0" borderId="30" xfId="1" applyFont="1" applyBorder="1" applyAlignment="1" applyProtection="1">
      <alignment horizontal="center" vertical="center" wrapText="1"/>
      <protection locked="0"/>
    </xf>
    <xf numFmtId="0" fontId="3" fillId="0" borderId="30" xfId="1" applyFont="1" applyBorder="1" applyAlignment="1" applyProtection="1">
      <alignment vertical="center" wrapText="1"/>
      <protection locked="0"/>
    </xf>
    <xf numFmtId="0" fontId="3" fillId="0" borderId="57" xfId="1" applyFont="1" applyBorder="1" applyAlignment="1" applyProtection="1">
      <alignment horizontal="center" vertical="center" wrapText="1"/>
      <protection locked="0"/>
    </xf>
    <xf numFmtId="0" fontId="3" fillId="0" borderId="26" xfId="1" applyFont="1" applyBorder="1" applyAlignment="1" applyProtection="1">
      <alignment horizontal="center" vertical="center" wrapText="1"/>
      <protection locked="0"/>
    </xf>
    <xf numFmtId="0" fontId="3" fillId="0" borderId="38" xfId="1" applyFont="1" applyBorder="1" applyAlignment="1">
      <alignment horizontal="center" vertical="center" wrapText="1"/>
    </xf>
    <xf numFmtId="0" fontId="3" fillId="0" borderId="36" xfId="1" applyFont="1" applyBorder="1" applyAlignment="1" applyProtection="1">
      <alignment vertical="center" wrapText="1"/>
      <protection locked="0"/>
    </xf>
    <xf numFmtId="0" fontId="3" fillId="0" borderId="37" xfId="1" applyFont="1" applyBorder="1" applyAlignment="1" applyProtection="1">
      <alignment vertical="center" wrapText="1"/>
      <protection locked="0"/>
    </xf>
    <xf numFmtId="0" fontId="33" fillId="0" borderId="57" xfId="1" applyFont="1" applyFill="1" applyBorder="1" applyAlignment="1" applyProtection="1">
      <alignment horizontal="center" vertical="center" wrapText="1"/>
      <protection locked="0"/>
    </xf>
    <xf numFmtId="0" fontId="33" fillId="0" borderId="26" xfId="1" applyFont="1" applyFill="1" applyBorder="1" applyAlignment="1" applyProtection="1">
      <alignment horizontal="center" vertical="center" wrapText="1"/>
    </xf>
    <xf numFmtId="1" fontId="33" fillId="14" borderId="26" xfId="3" applyNumberFormat="1" applyFont="1" applyFill="1" applyBorder="1" applyAlignment="1" applyProtection="1">
      <alignment horizontal="center" vertical="center" wrapText="1"/>
    </xf>
    <xf numFmtId="2" fontId="33" fillId="14" borderId="26" xfId="3" applyNumberFormat="1" applyFont="1" applyFill="1" applyBorder="1" applyAlignment="1" applyProtection="1">
      <alignment horizontal="center" vertical="center" wrapText="1"/>
    </xf>
    <xf numFmtId="1" fontId="34" fillId="14" borderId="26" xfId="1" applyNumberFormat="1" applyFont="1" applyFill="1" applyBorder="1" applyAlignment="1">
      <alignment horizontal="center" vertical="center" wrapText="1"/>
    </xf>
    <xf numFmtId="2" fontId="33" fillId="0" borderId="26" xfId="3" applyNumberFormat="1" applyFont="1" applyFill="1" applyBorder="1" applyAlignment="1" applyProtection="1">
      <alignment horizontal="center" vertical="center" wrapText="1"/>
      <protection locked="0"/>
    </xf>
    <xf numFmtId="0" fontId="34" fillId="14" borderId="26" xfId="1" applyFont="1" applyFill="1" applyBorder="1" applyAlignment="1">
      <alignment horizontal="center" vertical="center" wrapText="1"/>
    </xf>
    <xf numFmtId="0" fontId="34" fillId="14" borderId="38" xfId="1" applyFont="1" applyFill="1" applyBorder="1" applyAlignment="1">
      <alignment horizontal="center" vertical="center" wrapText="1"/>
    </xf>
    <xf numFmtId="0" fontId="34" fillId="0" borderId="36" xfId="1" applyFont="1" applyBorder="1" applyAlignment="1">
      <alignment horizontal="center" vertical="center" wrapText="1"/>
    </xf>
    <xf numFmtId="0" fontId="34" fillId="0" borderId="37"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36" xfId="1" applyFont="1" applyBorder="1" applyAlignment="1" applyProtection="1">
      <alignment horizontal="center" vertical="center" wrapText="1"/>
      <protection locked="0"/>
    </xf>
    <xf numFmtId="0" fontId="3" fillId="0" borderId="26" xfId="1" applyFont="1" applyBorder="1" applyAlignment="1" applyProtection="1">
      <alignment horizontal="justify" vertical="center" wrapText="1"/>
      <protection locked="0"/>
    </xf>
    <xf numFmtId="14" fontId="3" fillId="0" borderId="26" xfId="1" applyNumberFormat="1" applyFont="1" applyBorder="1" applyAlignment="1" applyProtection="1">
      <alignment horizontal="center" vertical="center" wrapText="1"/>
      <protection locked="0"/>
    </xf>
    <xf numFmtId="14" fontId="3" fillId="0" borderId="37" xfId="1" applyNumberFormat="1" applyFont="1" applyBorder="1" applyAlignment="1" applyProtection="1">
      <alignment horizontal="center" vertical="center" wrapText="1"/>
      <protection locked="0"/>
    </xf>
    <xf numFmtId="0" fontId="3" fillId="0" borderId="37" xfId="1" applyFont="1" applyBorder="1" applyAlignment="1" applyProtection="1">
      <alignment horizontal="center" vertical="center" wrapText="1"/>
      <protection locked="0"/>
    </xf>
    <xf numFmtId="0" fontId="3" fillId="0" borderId="3" xfId="1" applyFont="1" applyBorder="1" applyAlignment="1" applyProtection="1">
      <alignment vertical="center" wrapText="1"/>
      <protection locked="0"/>
    </xf>
    <xf numFmtId="0" fontId="3" fillId="0" borderId="26" xfId="1" applyFont="1" applyBorder="1" applyAlignment="1" applyProtection="1">
      <alignment vertical="center" wrapText="1"/>
      <protection locked="0"/>
    </xf>
    <xf numFmtId="0" fontId="3" fillId="0" borderId="2" xfId="1" applyFont="1" applyBorder="1" applyAlignment="1" applyProtection="1">
      <alignment horizontal="justify" vertical="top" wrapText="1"/>
      <protection locked="0"/>
    </xf>
    <xf numFmtId="9" fontId="3" fillId="0" borderId="5" xfId="2"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3" fillId="0" borderId="71" xfId="1" applyFont="1" applyFill="1" applyBorder="1" applyAlignment="1" applyProtection="1">
      <alignment horizontal="center" vertical="center" wrapText="1"/>
      <protection locked="0"/>
    </xf>
    <xf numFmtId="0" fontId="33" fillId="0" borderId="30" xfId="1" applyFont="1" applyFill="1" applyBorder="1" applyAlignment="1" applyProtection="1">
      <alignment horizontal="center" vertical="center" wrapText="1"/>
    </xf>
    <xf numFmtId="1" fontId="33" fillId="14" borderId="30" xfId="3" applyNumberFormat="1" applyFont="1" applyFill="1" applyBorder="1" applyAlignment="1" applyProtection="1">
      <alignment horizontal="center" vertical="center" wrapText="1"/>
    </xf>
    <xf numFmtId="2" fontId="33" fillId="14" borderId="30" xfId="3" applyNumberFormat="1" applyFont="1" applyFill="1" applyBorder="1" applyAlignment="1" applyProtection="1">
      <alignment horizontal="center" vertical="center" wrapText="1"/>
    </xf>
    <xf numFmtId="1" fontId="34" fillId="14" borderId="30" xfId="1" applyNumberFormat="1" applyFont="1" applyFill="1" applyBorder="1" applyAlignment="1">
      <alignment horizontal="center" vertical="center" wrapText="1"/>
    </xf>
    <xf numFmtId="2" fontId="33" fillId="0" borderId="30" xfId="3" applyNumberFormat="1" applyFont="1" applyFill="1" applyBorder="1" applyAlignment="1" applyProtection="1">
      <alignment horizontal="center" vertical="center" wrapText="1"/>
      <protection locked="0"/>
    </xf>
    <xf numFmtId="0" fontId="34" fillId="14" borderId="30" xfId="1" applyFont="1" applyFill="1" applyBorder="1" applyAlignment="1">
      <alignment horizontal="center" vertical="center" wrapText="1"/>
    </xf>
    <xf numFmtId="0" fontId="34" fillId="14" borderId="32" xfId="1" applyFont="1" applyFill="1" applyBorder="1" applyAlignment="1">
      <alignment horizontal="center" vertical="center" wrapText="1"/>
    </xf>
    <xf numFmtId="0" fontId="3" fillId="0" borderId="5" xfId="1" applyFont="1" applyBorder="1" applyAlignment="1" applyProtection="1">
      <alignment horizontal="justify" vertical="top" wrapText="1"/>
      <protection locked="0"/>
    </xf>
    <xf numFmtId="0" fontId="3"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2" borderId="5" xfId="1" applyFont="1" applyFill="1" applyBorder="1" applyAlignment="1" applyProtection="1">
      <alignment horizontal="justify" vertical="top" wrapText="1"/>
      <protection locked="0"/>
    </xf>
    <xf numFmtId="0" fontId="3" fillId="0" borderId="10" xfId="1" applyFont="1" applyBorder="1" applyAlignment="1" applyProtection="1">
      <alignment horizontal="justify" vertical="top" wrapText="1"/>
      <protection locked="0"/>
    </xf>
    <xf numFmtId="0" fontId="3" fillId="0" borderId="8"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0" fontId="3" fillId="0" borderId="2" xfId="1" applyFont="1" applyBorder="1" applyAlignment="1" applyProtection="1">
      <alignment horizontal="justify" vertical="center" wrapText="1"/>
      <protection locked="0"/>
    </xf>
    <xf numFmtId="0" fontId="3" fillId="0" borderId="5" xfId="1" applyFont="1" applyBorder="1" applyAlignment="1" applyProtection="1">
      <alignment vertical="center" wrapText="1"/>
      <protection locked="0"/>
    </xf>
    <xf numFmtId="0" fontId="3" fillId="0" borderId="4" xfId="1" applyFont="1" applyBorder="1" applyAlignment="1" applyProtection="1">
      <alignment vertical="center" wrapText="1"/>
      <protection locked="0"/>
    </xf>
    <xf numFmtId="0" fontId="37" fillId="0" borderId="6" xfId="1" applyFont="1" applyBorder="1" applyAlignment="1" applyProtection="1">
      <alignment vertical="center" wrapText="1"/>
      <protection locked="0"/>
    </xf>
    <xf numFmtId="0" fontId="33" fillId="0" borderId="40" xfId="1" applyFont="1" applyFill="1" applyBorder="1" applyAlignment="1" applyProtection="1">
      <alignment horizontal="center" vertical="center" wrapText="1"/>
      <protection locked="0"/>
    </xf>
    <xf numFmtId="0" fontId="33" fillId="0" borderId="5" xfId="1" applyFont="1" applyFill="1" applyBorder="1" applyAlignment="1" applyProtection="1">
      <alignment horizontal="center" vertical="center" wrapText="1"/>
    </xf>
    <xf numFmtId="1" fontId="33" fillId="14" borderId="5" xfId="3" applyNumberFormat="1" applyFont="1" applyFill="1" applyBorder="1" applyAlignment="1" applyProtection="1">
      <alignment horizontal="center" vertical="center" wrapText="1"/>
    </xf>
    <xf numFmtId="2" fontId="33" fillId="14" borderId="5" xfId="3" applyNumberFormat="1" applyFont="1" applyFill="1" applyBorder="1" applyAlignment="1" applyProtection="1">
      <alignment horizontal="center" vertical="center" wrapText="1"/>
    </xf>
    <xf numFmtId="0" fontId="3" fillId="0" borderId="5" xfId="1" applyFont="1" applyBorder="1" applyAlignment="1" applyProtection="1">
      <alignment horizontal="justify" vertical="center" wrapText="1"/>
      <protection locked="0"/>
    </xf>
    <xf numFmtId="0" fontId="37" fillId="0" borderId="9" xfId="1" applyFont="1" applyBorder="1" applyAlignment="1" applyProtection="1">
      <alignment vertical="center" wrapText="1"/>
      <protection locked="0"/>
    </xf>
    <xf numFmtId="0" fontId="3" fillId="0" borderId="8" xfId="1" applyFont="1" applyBorder="1" applyAlignment="1" applyProtection="1">
      <alignment horizontal="justify" vertical="center" wrapText="1"/>
      <protection locked="0"/>
    </xf>
    <xf numFmtId="0" fontId="3" fillId="0" borderId="50" xfId="1" applyFont="1" applyBorder="1" applyAlignment="1" applyProtection="1">
      <alignment horizontal="justify" vertical="center" wrapText="1"/>
      <protection locked="0"/>
    </xf>
    <xf numFmtId="9" fontId="3" fillId="0" borderId="51" xfId="1" applyNumberFormat="1" applyFont="1" applyBorder="1" applyAlignment="1" applyProtection="1">
      <alignment horizontal="center" vertical="center" wrapText="1"/>
      <protection locked="0"/>
    </xf>
    <xf numFmtId="0" fontId="3" fillId="0" borderId="6" xfId="1" applyFont="1" applyBorder="1" applyAlignment="1" applyProtection="1">
      <alignment vertical="center" wrapText="1"/>
      <protection locked="0"/>
    </xf>
    <xf numFmtId="0" fontId="33" fillId="0" borderId="46" xfId="1" applyFont="1" applyFill="1" applyBorder="1" applyAlignment="1" applyProtection="1">
      <alignment horizontal="center" vertical="center" wrapText="1"/>
      <protection locked="0"/>
    </xf>
    <xf numFmtId="0" fontId="3" fillId="0" borderId="9" xfId="1" applyFont="1" applyFill="1" applyBorder="1" applyAlignment="1" applyProtection="1">
      <alignment vertical="center" wrapText="1"/>
      <protection locked="0"/>
    </xf>
    <xf numFmtId="0" fontId="3" fillId="0" borderId="51" xfId="1" applyFont="1" applyBorder="1" applyAlignment="1" applyProtection="1">
      <alignment horizontal="justify" vertical="center" wrapText="1"/>
      <protection locked="0"/>
    </xf>
    <xf numFmtId="0" fontId="3" fillId="0" borderId="3" xfId="1" applyFont="1" applyBorder="1" applyAlignment="1" applyProtection="1">
      <alignment horizontal="justify" vertical="center" wrapText="1"/>
      <protection locked="0"/>
    </xf>
    <xf numFmtId="0" fontId="3" fillId="0" borderId="6" xfId="1" applyFont="1" applyBorder="1" applyAlignment="1" applyProtection="1">
      <alignment horizontal="justify" vertical="center" wrapText="1"/>
      <protection locked="0"/>
    </xf>
    <xf numFmtId="0" fontId="3" fillId="0" borderId="9" xfId="1" applyFont="1" applyBorder="1" applyAlignment="1" applyProtection="1">
      <alignment horizontal="justify" vertical="center" wrapText="1"/>
      <protection locked="0"/>
    </xf>
    <xf numFmtId="0" fontId="3" fillId="0" borderId="51" xfId="1" applyFont="1" applyFill="1" applyBorder="1" applyAlignment="1" applyProtection="1">
      <alignment horizontal="center" vertical="center" wrapText="1"/>
      <protection locked="0"/>
    </xf>
    <xf numFmtId="0" fontId="3" fillId="0" borderId="50" xfId="1" applyFont="1" applyFill="1" applyBorder="1" applyAlignment="1" applyProtection="1">
      <alignment horizontal="center" vertical="center" wrapText="1"/>
      <protection locked="0"/>
    </xf>
    <xf numFmtId="0" fontId="3" fillId="0" borderId="67" xfId="1" applyFont="1" applyFill="1" applyBorder="1" applyAlignment="1" applyProtection="1">
      <alignment horizontal="center" vertical="center" wrapText="1"/>
      <protection locked="0"/>
    </xf>
    <xf numFmtId="0" fontId="3" fillId="0" borderId="67" xfId="1" applyFont="1" applyFill="1" applyBorder="1" applyAlignment="1" applyProtection="1">
      <alignment vertical="center" wrapText="1"/>
      <protection locked="0"/>
    </xf>
    <xf numFmtId="0" fontId="3" fillId="0" borderId="68" xfId="1" applyFont="1" applyFill="1" applyBorder="1" applyAlignment="1" applyProtection="1">
      <alignment horizontal="center" vertical="center" wrapText="1"/>
      <protection locked="0"/>
    </xf>
    <xf numFmtId="0" fontId="3" fillId="0" borderId="50" xfId="1" applyFont="1" applyFill="1" applyBorder="1" applyAlignment="1" applyProtection="1">
      <alignment vertical="center" wrapText="1"/>
      <protection locked="0"/>
    </xf>
    <xf numFmtId="0" fontId="3" fillId="0" borderId="51" xfId="1" applyFont="1" applyFill="1" applyBorder="1" applyAlignment="1" applyProtection="1">
      <alignment vertical="center" wrapText="1"/>
      <protection locked="0"/>
    </xf>
    <xf numFmtId="0" fontId="3" fillId="0" borderId="67" xfId="1" applyFont="1" applyFill="1" applyBorder="1" applyAlignment="1" applyProtection="1">
      <alignment horizontal="justify" vertical="center" wrapText="1"/>
      <protection locked="0"/>
    </xf>
    <xf numFmtId="14" fontId="3" fillId="0" borderId="67" xfId="1" applyNumberFormat="1" applyFont="1" applyFill="1" applyBorder="1" applyAlignment="1" applyProtection="1">
      <alignment horizontal="center" vertical="center" wrapText="1"/>
      <protection locked="0"/>
    </xf>
    <xf numFmtId="14" fontId="3" fillId="0" borderId="51" xfId="1" applyNumberFormat="1" applyFont="1" applyFill="1" applyBorder="1" applyAlignment="1" applyProtection="1">
      <alignment horizontal="center" vertical="center" wrapText="1"/>
      <protection locked="0"/>
    </xf>
    <xf numFmtId="0" fontId="33" fillId="0" borderId="67" xfId="1" applyFont="1" applyFill="1" applyBorder="1" applyAlignment="1" applyProtection="1">
      <alignment horizontal="center" vertical="center" wrapText="1"/>
      <protection locked="0"/>
    </xf>
    <xf numFmtId="0" fontId="33" fillId="0" borderId="2" xfId="1" applyFont="1" applyFill="1" applyBorder="1" applyAlignment="1" applyProtection="1">
      <alignment horizontal="center" vertical="center" wrapText="1"/>
      <protection locked="0"/>
    </xf>
    <xf numFmtId="2" fontId="33" fillId="0" borderId="2" xfId="3" applyNumberFormat="1" applyFont="1" applyFill="1" applyBorder="1" applyAlignment="1" applyProtection="1">
      <alignment horizontal="center" vertical="center" wrapText="1"/>
      <protection locked="0"/>
    </xf>
    <xf numFmtId="0" fontId="33" fillId="0" borderId="8" xfId="1" applyFont="1" applyFill="1" applyBorder="1" applyAlignment="1" applyProtection="1">
      <alignment horizontal="center" vertical="center" wrapText="1"/>
      <protection locked="0"/>
    </xf>
    <xf numFmtId="2" fontId="33" fillId="0" borderId="8" xfId="3" applyNumberFormat="1" applyFont="1" applyFill="1" applyBorder="1" applyAlignment="1" applyProtection="1">
      <alignment horizontal="center" vertical="center" wrapText="1"/>
      <protection locked="0"/>
    </xf>
    <xf numFmtId="0" fontId="3" fillId="0" borderId="5" xfId="1" applyFont="1" applyFill="1" applyBorder="1" applyAlignment="1" applyProtection="1">
      <alignment vertical="center" wrapText="1"/>
      <protection locked="0"/>
    </xf>
    <xf numFmtId="0" fontId="3" fillId="0" borderId="8" xfId="1" applyFont="1" applyFill="1" applyBorder="1" applyAlignment="1" applyProtection="1">
      <alignment vertical="center" wrapText="1"/>
      <protection locked="0"/>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vertical="center" wrapText="1"/>
      <protection locked="0"/>
    </xf>
    <xf numFmtId="0" fontId="3" fillId="0" borderId="0" xfId="1" applyFont="1" applyFill="1" applyBorder="1" applyAlignment="1">
      <alignment horizontal="center" vertical="center" wrapText="1"/>
    </xf>
    <xf numFmtId="0" fontId="10" fillId="0" borderId="0" xfId="1" applyFont="1" applyFill="1" applyBorder="1" applyAlignment="1" applyProtection="1">
      <alignment vertical="center" wrapText="1"/>
      <protection locked="0"/>
    </xf>
    <xf numFmtId="0" fontId="33" fillId="0" borderId="0" xfId="1" applyFont="1" applyFill="1" applyBorder="1" applyAlignment="1" applyProtection="1">
      <alignment horizontal="center" vertical="center" wrapText="1"/>
      <protection locked="0"/>
    </xf>
    <xf numFmtId="0" fontId="33" fillId="0" borderId="0" xfId="1" applyFont="1" applyFill="1" applyBorder="1" applyAlignment="1" applyProtection="1">
      <alignment horizontal="center" vertical="center" wrapText="1"/>
    </xf>
    <xf numFmtId="2" fontId="33" fillId="0" borderId="0" xfId="3" applyNumberFormat="1" applyFont="1" applyFill="1" applyBorder="1" applyAlignment="1" applyProtection="1">
      <alignment horizontal="center" vertical="center" wrapText="1"/>
    </xf>
    <xf numFmtId="2" fontId="33" fillId="0" borderId="0" xfId="3" applyNumberFormat="1" applyFont="1" applyFill="1" applyBorder="1" applyAlignment="1" applyProtection="1">
      <alignment horizontal="center" vertical="center" wrapText="1"/>
      <protection locked="0"/>
    </xf>
    <xf numFmtId="1" fontId="34" fillId="0" borderId="0"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0" fontId="10" fillId="0" borderId="0" xfId="1" applyFont="1" applyFill="1" applyBorder="1" applyAlignment="1" applyProtection="1">
      <alignment horizontal="justify" vertical="center" wrapText="1"/>
      <protection locked="0"/>
    </xf>
    <xf numFmtId="14" fontId="10" fillId="0" borderId="0" xfId="1" applyNumberFormat="1" applyFont="1" applyFill="1" applyBorder="1" applyAlignment="1" applyProtection="1">
      <alignment horizontal="center" vertical="center" wrapText="1"/>
      <protection locked="0"/>
    </xf>
    <xf numFmtId="0" fontId="39" fillId="0" borderId="0" xfId="1" applyFont="1" applyFill="1" applyBorder="1" applyAlignment="1" applyProtection="1">
      <alignment vertical="center" wrapText="1"/>
      <protection locked="0"/>
    </xf>
    <xf numFmtId="0" fontId="34" fillId="0" borderId="0" xfId="0" applyFont="1" applyFill="1" applyBorder="1" applyProtection="1">
      <protection locked="0"/>
    </xf>
    <xf numFmtId="0" fontId="3" fillId="0" borderId="0" xfId="1" applyFill="1"/>
    <xf numFmtId="0" fontId="27" fillId="0" borderId="0" xfId="0" applyFont="1" applyFill="1" applyAlignment="1" applyProtection="1">
      <alignment horizontal="center" vertical="center" wrapText="1"/>
    </xf>
    <xf numFmtId="0" fontId="3" fillId="0" borderId="0" xfId="1" applyFont="1" applyBorder="1" applyAlignment="1" applyProtection="1">
      <alignment horizontal="left" vertical="center" wrapText="1"/>
      <protection locked="0"/>
    </xf>
    <xf numFmtId="14" fontId="3" fillId="0" borderId="3" xfId="1" applyNumberFormat="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3" fillId="0" borderId="28" xfId="1" applyFont="1" applyBorder="1" applyAlignment="1" applyProtection="1">
      <alignment horizontal="center" vertical="center" wrapText="1"/>
      <protection locked="0"/>
    </xf>
    <xf numFmtId="0" fontId="3" fillId="0" borderId="36" xfId="1" applyFont="1" applyBorder="1" applyAlignment="1" applyProtection="1">
      <alignment horizontal="center" vertical="center" wrapText="1"/>
      <protection locked="0"/>
    </xf>
    <xf numFmtId="0" fontId="3" fillId="0" borderId="58" xfId="1" applyFont="1" applyBorder="1" applyAlignment="1" applyProtection="1">
      <alignment horizontal="center" vertical="center" wrapText="1"/>
      <protection locked="0"/>
    </xf>
    <xf numFmtId="0" fontId="3" fillId="0" borderId="29" xfId="1" applyFont="1" applyBorder="1" applyAlignment="1" applyProtection="1">
      <alignment horizontal="center" vertical="center" wrapText="1"/>
      <protection locked="0"/>
    </xf>
    <xf numFmtId="0" fontId="3" fillId="0" borderId="37" xfId="1" applyFont="1" applyBorder="1" applyAlignment="1" applyProtection="1">
      <alignment horizontal="center" vertical="center" wrapText="1"/>
      <protection locked="0"/>
    </xf>
    <xf numFmtId="0" fontId="3" fillId="0" borderId="59" xfId="1" applyFont="1" applyBorder="1" applyAlignment="1" applyProtection="1">
      <alignment horizontal="center" vertical="center" wrapText="1"/>
      <protection locked="0"/>
    </xf>
    <xf numFmtId="0" fontId="3" fillId="0" borderId="30" xfId="1" applyFont="1" applyBorder="1" applyAlignment="1" applyProtection="1">
      <alignment horizontal="center" vertical="center" wrapText="1"/>
      <protection locked="0"/>
    </xf>
    <xf numFmtId="0" fontId="3" fillId="0" borderId="26" xfId="1" applyFont="1" applyBorder="1" applyAlignment="1" applyProtection="1">
      <alignment horizontal="center" vertical="center" wrapText="1"/>
      <protection locked="0"/>
    </xf>
    <xf numFmtId="0" fontId="3" fillId="0" borderId="60" xfId="1" applyFont="1" applyBorder="1" applyAlignment="1" applyProtection="1">
      <alignment horizontal="center" vertical="center" wrapText="1"/>
      <protection locked="0"/>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65" xfId="1"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3" fillId="0" borderId="24" xfId="1" applyFont="1" applyBorder="1" applyAlignment="1" applyProtection="1">
      <alignment horizontal="center" vertical="center" wrapText="1"/>
      <protection locked="0"/>
    </xf>
    <xf numFmtId="0" fontId="3" fillId="0" borderId="4"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14" fontId="3" fillId="0" borderId="2" xfId="1" applyNumberFormat="1"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2" fontId="33" fillId="0" borderId="5" xfId="3" applyNumberFormat="1" applyFont="1" applyFill="1" applyBorder="1" applyAlignment="1" applyProtection="1">
      <alignment horizontal="center" vertical="center" wrapText="1"/>
      <protection locked="0"/>
    </xf>
    <xf numFmtId="2" fontId="33" fillId="0" borderId="2" xfId="3" applyNumberFormat="1" applyFont="1" applyFill="1" applyBorder="1" applyAlignment="1" applyProtection="1">
      <alignment horizontal="center" vertical="center" wrapText="1"/>
      <protection locked="0"/>
    </xf>
    <xf numFmtId="2" fontId="33" fillId="0" borderId="11" xfId="3" applyNumberFormat="1" applyFont="1" applyFill="1" applyBorder="1" applyAlignment="1" applyProtection="1">
      <alignment horizontal="center" vertical="center" wrapText="1"/>
      <protection locked="0"/>
    </xf>
    <xf numFmtId="2" fontId="33" fillId="0" borderId="8" xfId="3" applyNumberFormat="1" applyFont="1" applyFill="1" applyBorder="1" applyAlignment="1" applyProtection="1">
      <alignment horizontal="center" vertical="center" wrapText="1"/>
      <protection locked="0"/>
    </xf>
    <xf numFmtId="0" fontId="34" fillId="14" borderId="2" xfId="1" applyFont="1" applyFill="1" applyBorder="1" applyAlignment="1">
      <alignment horizontal="center" vertical="center" wrapText="1"/>
    </xf>
    <xf numFmtId="0" fontId="34" fillId="14" borderId="11" xfId="1" applyFont="1" applyFill="1" applyBorder="1" applyAlignment="1">
      <alignment horizontal="center" vertical="center" wrapText="1"/>
    </xf>
    <xf numFmtId="0" fontId="34" fillId="14" borderId="5" xfId="1" applyFont="1" applyFill="1" applyBorder="1" applyAlignment="1">
      <alignment horizontal="center" vertical="center" wrapText="1"/>
    </xf>
    <xf numFmtId="0" fontId="34" fillId="14" borderId="8" xfId="1" applyFont="1" applyFill="1" applyBorder="1" applyAlignment="1">
      <alignment horizontal="center" vertical="center" wrapText="1"/>
    </xf>
    <xf numFmtId="0" fontId="34" fillId="14" borderId="34" xfId="1" applyFont="1" applyFill="1" applyBorder="1" applyAlignment="1">
      <alignment horizontal="center" vertical="center" wrapText="1"/>
    </xf>
    <xf numFmtId="0" fontId="34" fillId="14" borderId="52" xfId="1" applyFont="1" applyFill="1" applyBorder="1" applyAlignment="1">
      <alignment horizontal="center" vertical="center" wrapText="1"/>
    </xf>
    <xf numFmtId="0" fontId="34" fillId="14" borderId="27" xfId="1" applyFont="1" applyFill="1" applyBorder="1" applyAlignment="1">
      <alignment horizontal="center" vertical="center" wrapText="1"/>
    </xf>
    <xf numFmtId="0" fontId="34" fillId="14" borderId="63" xfId="1" applyFont="1" applyFill="1" applyBorder="1" applyAlignment="1">
      <alignment horizontal="center" vertical="center" wrapText="1"/>
    </xf>
    <xf numFmtId="0" fontId="34" fillId="0" borderId="1" xfId="1" applyFont="1" applyBorder="1" applyAlignment="1">
      <alignment horizontal="center" vertical="center" wrapText="1"/>
    </xf>
    <xf numFmtId="0" fontId="34" fillId="0" borderId="24" xfId="1" applyFont="1" applyBorder="1" applyAlignment="1">
      <alignment horizontal="center" vertical="center" wrapText="1"/>
    </xf>
    <xf numFmtId="0" fontId="34" fillId="0" borderId="4" xfId="1" applyFont="1" applyBorder="1" applyAlignment="1">
      <alignment horizontal="center" vertical="center" wrapText="1"/>
    </xf>
    <xf numFmtId="0" fontId="34" fillId="0" borderId="7" xfId="1" applyFont="1" applyBorder="1" applyAlignment="1">
      <alignment horizontal="center" vertical="center" wrapText="1"/>
    </xf>
    <xf numFmtId="0" fontId="34" fillId="0" borderId="3" xfId="1" applyFont="1" applyBorder="1" applyAlignment="1">
      <alignment horizontal="center" vertical="center" wrapText="1"/>
    </xf>
    <xf numFmtId="0" fontId="34" fillId="0" borderId="25" xfId="1" applyFont="1" applyBorder="1" applyAlignment="1">
      <alignment horizontal="center" vertical="center" wrapText="1"/>
    </xf>
    <xf numFmtId="0" fontId="34" fillId="0" borderId="6" xfId="1" applyFont="1" applyBorder="1" applyAlignment="1">
      <alignment horizontal="center" vertical="center" wrapText="1"/>
    </xf>
    <xf numFmtId="0" fontId="34" fillId="0" borderId="9" xfId="1" applyFont="1" applyBorder="1" applyAlignment="1">
      <alignment horizontal="center" vertical="center" wrapText="1"/>
    </xf>
    <xf numFmtId="0" fontId="3" fillId="0" borderId="33" xfId="1" applyFont="1" applyBorder="1" applyAlignment="1" applyProtection="1">
      <alignment horizontal="center" vertical="center" wrapText="1"/>
      <protection locked="0"/>
    </xf>
    <xf numFmtId="0" fontId="3" fillId="0" borderId="40" xfId="1" applyFont="1" applyBorder="1" applyAlignment="1" applyProtection="1">
      <alignment horizontal="center" vertical="center" wrapText="1"/>
      <protection locked="0"/>
    </xf>
    <xf numFmtId="0" fontId="3" fillId="0" borderId="62" xfId="1" applyFont="1" applyBorder="1" applyAlignment="1" applyProtection="1">
      <alignment horizontal="center" vertical="center" wrapText="1"/>
      <protection locked="0"/>
    </xf>
    <xf numFmtId="0" fontId="3" fillId="0" borderId="34"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63" xfId="1" applyFont="1" applyBorder="1" applyAlignment="1">
      <alignment horizontal="center" vertical="center" wrapText="1"/>
    </xf>
    <xf numFmtId="1" fontId="34" fillId="14" borderId="2" xfId="1" applyNumberFormat="1" applyFont="1" applyFill="1" applyBorder="1" applyAlignment="1">
      <alignment horizontal="center" vertical="center" wrapText="1"/>
    </xf>
    <xf numFmtId="1" fontId="34" fillId="14" borderId="11" xfId="1" applyNumberFormat="1" applyFont="1" applyFill="1" applyBorder="1" applyAlignment="1">
      <alignment horizontal="center" vertical="center" wrapText="1"/>
    </xf>
    <xf numFmtId="1" fontId="34" fillId="14" borderId="5" xfId="1" applyNumberFormat="1" applyFont="1" applyFill="1" applyBorder="1" applyAlignment="1">
      <alignment horizontal="center" vertical="center" wrapText="1"/>
    </xf>
    <xf numFmtId="1" fontId="34" fillId="14" borderId="8" xfId="1" applyNumberFormat="1" applyFont="1" applyFill="1" applyBorder="1" applyAlignment="1">
      <alignment horizontal="center" vertical="center" wrapText="1"/>
    </xf>
    <xf numFmtId="2" fontId="33" fillId="14" borderId="2" xfId="3" applyNumberFormat="1" applyFont="1" applyFill="1" applyBorder="1" applyAlignment="1" applyProtection="1">
      <alignment horizontal="center" vertical="center" wrapText="1"/>
    </xf>
    <xf numFmtId="2" fontId="33" fillId="14" borderId="11" xfId="3" applyNumberFormat="1" applyFont="1" applyFill="1" applyBorder="1" applyAlignment="1" applyProtection="1">
      <alignment horizontal="center" vertical="center" wrapText="1"/>
    </xf>
    <xf numFmtId="2" fontId="33" fillId="14" borderId="5" xfId="3" applyNumberFormat="1" applyFont="1" applyFill="1" applyBorder="1" applyAlignment="1" applyProtection="1">
      <alignment horizontal="center" vertical="center" wrapText="1"/>
    </xf>
    <xf numFmtId="2" fontId="33" fillId="14" borderId="8" xfId="3" applyNumberFormat="1" applyFont="1" applyFill="1" applyBorder="1" applyAlignment="1" applyProtection="1">
      <alignment horizontal="center" vertical="center" wrapText="1"/>
    </xf>
    <xf numFmtId="0" fontId="3" fillId="0" borderId="3"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14" fontId="3" fillId="0" borderId="6" xfId="1" applyNumberFormat="1" applyFont="1" applyBorder="1" applyAlignment="1" applyProtection="1">
      <alignment horizontal="center" vertical="center" wrapText="1"/>
      <protection locked="0"/>
    </xf>
    <xf numFmtId="14" fontId="3" fillId="0" borderId="5" xfId="1" applyNumberFormat="1" applyFont="1" applyBorder="1" applyAlignment="1" applyProtection="1">
      <alignment horizontal="center" vertical="center" wrapText="1"/>
      <protection locked="0"/>
    </xf>
    <xf numFmtId="0" fontId="3" fillId="0" borderId="1" xfId="1" applyFont="1" applyFill="1" applyBorder="1" applyAlignment="1" applyProtection="1">
      <alignment horizontal="left" vertical="center" wrapText="1"/>
      <protection locked="0"/>
    </xf>
    <xf numFmtId="0" fontId="3" fillId="0" borderId="4" xfId="1" applyFont="1" applyFill="1" applyBorder="1" applyAlignment="1" applyProtection="1">
      <alignment horizontal="left" vertical="center" wrapText="1"/>
      <protection locked="0"/>
    </xf>
    <xf numFmtId="0" fontId="3" fillId="0" borderId="7" xfId="1" applyFont="1" applyFill="1" applyBorder="1" applyAlignment="1" applyProtection="1">
      <alignment horizontal="left" vertical="center" wrapText="1"/>
      <protection locked="0"/>
    </xf>
    <xf numFmtId="14" fontId="3" fillId="0" borderId="9" xfId="1" applyNumberFormat="1" applyFont="1" applyBorder="1" applyAlignment="1" applyProtection="1">
      <alignment horizontal="center" vertical="center" wrapText="1"/>
      <protection locked="0"/>
    </xf>
    <xf numFmtId="0" fontId="3" fillId="0" borderId="28" xfId="1" applyFont="1" applyBorder="1" applyAlignment="1" applyProtection="1">
      <alignment horizontal="justify" vertical="center" wrapText="1"/>
      <protection locked="0"/>
    </xf>
    <xf numFmtId="0" fontId="3" fillId="0" borderId="58" xfId="1" applyFont="1" applyBorder="1" applyAlignment="1" applyProtection="1">
      <alignment horizontal="justify" vertical="center" wrapText="1"/>
      <protection locked="0"/>
    </xf>
    <xf numFmtId="9" fontId="3" fillId="0" borderId="29" xfId="1" applyNumberFormat="1" applyFont="1" applyBorder="1" applyAlignment="1" applyProtection="1">
      <alignment horizontal="center" vertical="center" wrapText="1"/>
      <protection locked="0"/>
    </xf>
    <xf numFmtId="0" fontId="3" fillId="0" borderId="29" xfId="1" applyFont="1" applyBorder="1" applyAlignment="1" applyProtection="1">
      <alignment horizontal="justify" vertical="center" wrapText="1"/>
      <protection locked="0"/>
    </xf>
    <xf numFmtId="0" fontId="3" fillId="0" borderId="59" xfId="1" applyFont="1" applyBorder="1" applyAlignment="1" applyProtection="1">
      <alignment horizontal="justify" vertical="center" wrapText="1"/>
      <protection locked="0"/>
    </xf>
    <xf numFmtId="0" fontId="3" fillId="0" borderId="1" xfId="1" applyFont="1" applyFill="1" applyBorder="1" applyAlignment="1" applyProtection="1">
      <alignment horizontal="center" vertical="center" wrapText="1"/>
      <protection locked="0"/>
    </xf>
    <xf numFmtId="0" fontId="3" fillId="0" borderId="7" xfId="1" applyFont="1" applyFill="1" applyBorder="1" applyAlignment="1" applyProtection="1">
      <alignment horizontal="center" vertical="center" wrapText="1"/>
      <protection locked="0"/>
    </xf>
    <xf numFmtId="14" fontId="3" fillId="0" borderId="8" xfId="1" applyNumberFormat="1" applyFont="1" applyBorder="1" applyAlignment="1" applyProtection="1">
      <alignment horizontal="center" vertical="center" wrapText="1"/>
      <protection locked="0"/>
    </xf>
    <xf numFmtId="0" fontId="3" fillId="0" borderId="29" xfId="1" applyFont="1" applyBorder="1" applyAlignment="1" applyProtection="1">
      <alignment horizontal="left" vertical="center" wrapText="1"/>
      <protection locked="0"/>
    </xf>
    <xf numFmtId="0" fontId="3" fillId="0" borderId="59" xfId="1" applyFont="1" applyBorder="1" applyAlignment="1" applyProtection="1">
      <alignment horizontal="left" vertical="center" wrapText="1"/>
      <protection locked="0"/>
    </xf>
    <xf numFmtId="0" fontId="3" fillId="0" borderId="2" xfId="1" applyFont="1" applyBorder="1" applyAlignment="1" applyProtection="1">
      <alignment horizontal="justify" vertical="center" wrapText="1"/>
      <protection locked="0"/>
    </xf>
    <xf numFmtId="0" fontId="3" fillId="0" borderId="5" xfId="1" applyFont="1" applyBorder="1" applyAlignment="1" applyProtection="1">
      <alignment horizontal="justify" vertical="center" wrapText="1"/>
      <protection locked="0"/>
    </xf>
    <xf numFmtId="0" fontId="3" fillId="0" borderId="8" xfId="1" applyFont="1" applyBorder="1" applyAlignment="1" applyProtection="1">
      <alignment horizontal="justify" vertical="center" wrapText="1"/>
      <protection locked="0"/>
    </xf>
    <xf numFmtId="0" fontId="3" fillId="0" borderId="1" xfId="1" applyFont="1" applyBorder="1" applyAlignment="1" applyProtection="1">
      <alignment horizontal="left" vertical="center" wrapText="1"/>
      <protection locked="0"/>
    </xf>
    <xf numFmtId="0" fontId="3" fillId="0" borderId="4" xfId="1" applyFont="1" applyBorder="1" applyAlignment="1" applyProtection="1">
      <alignment horizontal="left" vertical="center" wrapText="1"/>
      <protection locked="0"/>
    </xf>
    <xf numFmtId="0" fontId="3" fillId="0" borderId="7" xfId="1" applyFont="1" applyBorder="1" applyAlignment="1" applyProtection="1">
      <alignment horizontal="left" vertical="center" wrapText="1"/>
      <protection locked="0"/>
    </xf>
    <xf numFmtId="14" fontId="3" fillId="0" borderId="30" xfId="1" applyNumberFormat="1" applyFont="1" applyBorder="1" applyAlignment="1" applyProtection="1">
      <alignment horizontal="center" vertical="center" wrapText="1"/>
      <protection locked="0"/>
    </xf>
    <xf numFmtId="14" fontId="3" fillId="0" borderId="26" xfId="1" applyNumberFormat="1" applyFont="1" applyBorder="1" applyAlignment="1" applyProtection="1">
      <alignment horizontal="center" vertical="center" wrapText="1"/>
      <protection locked="0"/>
    </xf>
    <xf numFmtId="14" fontId="3" fillId="0" borderId="60" xfId="1" applyNumberFormat="1" applyFont="1" applyBorder="1" applyAlignment="1" applyProtection="1">
      <alignment horizontal="center" vertical="center" wrapText="1"/>
      <protection locked="0"/>
    </xf>
    <xf numFmtId="14" fontId="3" fillId="0" borderId="29" xfId="1" applyNumberFormat="1" applyFont="1" applyBorder="1" applyAlignment="1" applyProtection="1">
      <alignment horizontal="center" vertical="center" wrapText="1"/>
      <protection locked="0"/>
    </xf>
    <xf numFmtId="14" fontId="3" fillId="0" borderId="37" xfId="1" applyNumberFormat="1" applyFont="1" applyBorder="1" applyAlignment="1" applyProtection="1">
      <alignment horizontal="center" vertical="center" wrapText="1"/>
      <protection locked="0"/>
    </xf>
    <xf numFmtId="14" fontId="3" fillId="0" borderId="59" xfId="1" applyNumberFormat="1" applyFont="1" applyBorder="1" applyAlignment="1" applyProtection="1">
      <alignment horizontal="center" vertical="center" wrapText="1"/>
      <protection locked="0"/>
    </xf>
    <xf numFmtId="0" fontId="34" fillId="0" borderId="28" xfId="1" applyFont="1" applyBorder="1" applyAlignment="1">
      <alignment horizontal="center" vertical="center" wrapText="1"/>
    </xf>
    <xf numFmtId="0" fontId="34" fillId="0" borderId="36" xfId="1" applyFont="1" applyBorder="1" applyAlignment="1">
      <alignment horizontal="center" vertical="center" wrapText="1"/>
    </xf>
    <xf numFmtId="0" fontId="34" fillId="0" borderId="58" xfId="1" applyFont="1" applyBorder="1" applyAlignment="1">
      <alignment horizontal="center" vertical="center" wrapText="1"/>
    </xf>
    <xf numFmtId="0" fontId="34" fillId="0" borderId="29" xfId="1" applyFont="1" applyBorder="1" applyAlignment="1">
      <alignment horizontal="center" vertical="center" wrapText="1"/>
    </xf>
    <xf numFmtId="0" fontId="34" fillId="0" borderId="37" xfId="1" applyFont="1" applyBorder="1" applyAlignment="1">
      <alignment horizontal="center" vertical="center" wrapText="1"/>
    </xf>
    <xf numFmtId="0" fontId="34" fillId="0" borderId="59" xfId="1" applyFont="1" applyBorder="1" applyAlignment="1">
      <alignment horizontal="center" vertical="center" wrapText="1"/>
    </xf>
    <xf numFmtId="0" fontId="3" fillId="0" borderId="48"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64"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59" xfId="1" applyFont="1" applyBorder="1" applyAlignment="1">
      <alignment horizontal="center" vertical="center" wrapText="1"/>
    </xf>
    <xf numFmtId="0" fontId="33" fillId="9" borderId="36" xfId="0" applyFont="1" applyFill="1" applyBorder="1" applyAlignment="1" applyProtection="1">
      <alignment horizontal="center" vertical="center" wrapText="1"/>
    </xf>
    <xf numFmtId="0" fontId="33" fillId="9" borderId="58" xfId="0" applyFont="1" applyFill="1" applyBorder="1" applyAlignment="1" applyProtection="1">
      <alignment horizontal="center" vertical="center" wrapText="1"/>
    </xf>
    <xf numFmtId="0" fontId="33" fillId="9" borderId="25" xfId="0" applyFont="1" applyFill="1" applyBorder="1" applyAlignment="1" applyProtection="1">
      <alignment horizontal="center" vertical="center" wrapText="1"/>
    </xf>
    <xf numFmtId="0" fontId="33" fillId="9" borderId="6"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wrapText="1"/>
    </xf>
    <xf numFmtId="0" fontId="33" fillId="9" borderId="56" xfId="0" applyFont="1" applyFill="1" applyBorder="1" applyAlignment="1" applyProtection="1">
      <alignment horizontal="center" vertical="center" wrapText="1"/>
    </xf>
    <xf numFmtId="0" fontId="33" fillId="9" borderId="43" xfId="0" applyFont="1" applyFill="1" applyBorder="1" applyAlignment="1" applyProtection="1">
      <alignment horizontal="center" vertical="center" wrapText="1"/>
    </xf>
    <xf numFmtId="0" fontId="33" fillId="9" borderId="44" xfId="0" applyFont="1" applyFill="1" applyBorder="1" applyAlignment="1" applyProtection="1">
      <alignment horizontal="center" vertical="center" wrapText="1"/>
    </xf>
    <xf numFmtId="0" fontId="33" fillId="9" borderId="20" xfId="0" applyFont="1" applyFill="1" applyBorder="1" applyAlignment="1" applyProtection="1">
      <alignment horizontal="center" vertical="center" wrapText="1"/>
    </xf>
    <xf numFmtId="0" fontId="33" fillId="9" borderId="37" xfId="0" applyFont="1" applyFill="1" applyBorder="1" applyAlignment="1" applyProtection="1">
      <alignment horizontal="center" vertical="center" wrapText="1"/>
    </xf>
    <xf numFmtId="0" fontId="33" fillId="9" borderId="59" xfId="0" applyFont="1" applyFill="1" applyBorder="1" applyAlignment="1" applyProtection="1">
      <alignment horizontal="center" vertical="center" wrapText="1"/>
    </xf>
    <xf numFmtId="0" fontId="9" fillId="9" borderId="4" xfId="1" applyFont="1" applyFill="1" applyBorder="1" applyAlignment="1" applyProtection="1">
      <alignment horizontal="center" vertical="center" wrapText="1"/>
    </xf>
    <xf numFmtId="0" fontId="9" fillId="9" borderId="7" xfId="1" applyFont="1" applyFill="1" applyBorder="1" applyAlignment="1" applyProtection="1">
      <alignment horizontal="center" vertical="center" wrapText="1"/>
    </xf>
    <xf numFmtId="0" fontId="9" fillId="9" borderId="6" xfId="1" applyFont="1" applyFill="1" applyBorder="1" applyAlignment="1" applyProtection="1">
      <alignment horizontal="center" vertical="center" wrapText="1"/>
    </xf>
    <xf numFmtId="0" fontId="9" fillId="9" borderId="9" xfId="1" applyFont="1" applyFill="1" applyBorder="1" applyAlignment="1" applyProtection="1">
      <alignment horizontal="center" vertical="center" wrapText="1"/>
    </xf>
    <xf numFmtId="0" fontId="9" fillId="9" borderId="45" xfId="0" applyFont="1" applyFill="1" applyBorder="1" applyAlignment="1" applyProtection="1">
      <alignment horizontal="center" vertical="center" wrapText="1"/>
    </xf>
    <xf numFmtId="0" fontId="9" fillId="9" borderId="65" xfId="0" applyFont="1" applyFill="1" applyBorder="1" applyAlignment="1" applyProtection="1">
      <alignment horizontal="center" vertical="center" wrapText="1"/>
    </xf>
    <xf numFmtId="0" fontId="9" fillId="9" borderId="53" xfId="1" applyFont="1" applyFill="1" applyBorder="1" applyAlignment="1" applyProtection="1">
      <alignment horizontal="center" vertical="center" wrapText="1"/>
    </xf>
    <xf numFmtId="0" fontId="9" fillId="9" borderId="54" xfId="1" applyFont="1" applyFill="1" applyBorder="1" applyAlignment="1" applyProtection="1">
      <alignment horizontal="center" vertical="center" wrapText="1"/>
    </xf>
    <xf numFmtId="0" fontId="9" fillId="9" borderId="64" xfId="1" applyFont="1" applyFill="1" applyBorder="1" applyAlignment="1" applyProtection="1">
      <alignment horizontal="center" vertical="center" wrapText="1"/>
    </xf>
    <xf numFmtId="0" fontId="9" fillId="9" borderId="10" xfId="0" applyFont="1" applyFill="1" applyBorder="1" applyAlignment="1" applyProtection="1">
      <alignment horizontal="center" vertical="center" wrapText="1"/>
    </xf>
    <xf numFmtId="0" fontId="9" fillId="9" borderId="26" xfId="0" applyFont="1" applyFill="1" applyBorder="1" applyAlignment="1" applyProtection="1">
      <alignment horizontal="center" vertical="center" wrapText="1"/>
    </xf>
    <xf numFmtId="0" fontId="9" fillId="9" borderId="60" xfId="0" applyFont="1" applyFill="1" applyBorder="1" applyAlignment="1" applyProtection="1">
      <alignment horizontal="center" vertical="center" wrapText="1"/>
    </xf>
    <xf numFmtId="0" fontId="9" fillId="9" borderId="55" xfId="0" applyFont="1" applyFill="1" applyBorder="1" applyAlignment="1" applyProtection="1">
      <alignment horizontal="center" vertical="center" wrapText="1"/>
    </xf>
    <xf numFmtId="0" fontId="9" fillId="9" borderId="38" xfId="0" applyFont="1" applyFill="1" applyBorder="1" applyAlignment="1" applyProtection="1">
      <alignment horizontal="center" vertical="center" wrapText="1"/>
    </xf>
    <xf numFmtId="0" fontId="9" fillId="9" borderId="61" xfId="0" applyFont="1" applyFill="1" applyBorder="1" applyAlignment="1" applyProtection="1">
      <alignment horizontal="center" vertical="center" wrapText="1"/>
    </xf>
    <xf numFmtId="0" fontId="9" fillId="9" borderId="40" xfId="0" applyFont="1" applyFill="1" applyBorder="1" applyAlignment="1" applyProtection="1">
      <alignment horizontal="center" vertical="center" wrapText="1"/>
    </xf>
    <xf numFmtId="0" fontId="9" fillId="9" borderId="62" xfId="0" applyFont="1" applyFill="1" applyBorder="1" applyAlignment="1" applyProtection="1">
      <alignment horizontal="center" vertical="center" wrapText="1"/>
    </xf>
    <xf numFmtId="0" fontId="9" fillId="9" borderId="10" xfId="1" applyFont="1" applyFill="1" applyBorder="1" applyAlignment="1" applyProtection="1">
      <alignment horizontal="center" vertical="center" wrapText="1"/>
    </xf>
    <xf numFmtId="0" fontId="9" fillId="9" borderId="26" xfId="1" applyFont="1" applyFill="1" applyBorder="1" applyAlignment="1" applyProtection="1">
      <alignment horizontal="center" vertical="center" wrapText="1"/>
    </xf>
    <xf numFmtId="0" fontId="9" fillId="9" borderId="60" xfId="1" applyFont="1" applyFill="1" applyBorder="1" applyAlignment="1" applyProtection="1">
      <alignment horizontal="center" vertical="center" wrapText="1"/>
    </xf>
    <xf numFmtId="0" fontId="9" fillId="9" borderId="6" xfId="0" applyFont="1" applyFill="1" applyBorder="1" applyAlignment="1" applyProtection="1">
      <alignment horizontal="center" vertical="center" wrapText="1"/>
    </xf>
    <xf numFmtId="0" fontId="9" fillId="9" borderId="9" xfId="0" applyFont="1" applyFill="1" applyBorder="1" applyAlignment="1" applyProtection="1">
      <alignment horizontal="center" vertical="center" wrapText="1"/>
    </xf>
    <xf numFmtId="0" fontId="9" fillId="9" borderId="40" xfId="1" applyFont="1" applyFill="1" applyBorder="1" applyAlignment="1" applyProtection="1">
      <alignment horizontal="center" vertical="center" textRotation="90" wrapText="1"/>
    </xf>
    <xf numFmtId="0" fontId="9" fillId="9" borderId="62" xfId="1" applyFont="1" applyFill="1" applyBorder="1" applyAlignment="1" applyProtection="1">
      <alignment horizontal="center" vertical="center" textRotation="90" wrapText="1"/>
    </xf>
    <xf numFmtId="0" fontId="9" fillId="9" borderId="5" xfId="1" applyFont="1" applyFill="1" applyBorder="1" applyAlignment="1" applyProtection="1">
      <alignment horizontal="center" vertical="center" textRotation="90" wrapText="1"/>
    </xf>
    <xf numFmtId="0" fontId="9" fillId="9" borderId="8" xfId="1" applyFont="1" applyFill="1" applyBorder="1" applyAlignment="1" applyProtection="1">
      <alignment horizontal="center" vertical="center" textRotation="90" wrapText="1"/>
    </xf>
    <xf numFmtId="0" fontId="9" fillId="9" borderId="46" xfId="0" applyFont="1" applyFill="1" applyBorder="1" applyAlignment="1" applyProtection="1">
      <alignment horizontal="center" vertical="center" wrapText="1"/>
    </xf>
    <xf numFmtId="0" fontId="9" fillId="9" borderId="11" xfId="0" applyFont="1" applyFill="1" applyBorder="1" applyAlignment="1" applyProtection="1">
      <alignment horizontal="center" vertical="center" wrapText="1"/>
    </xf>
    <xf numFmtId="0" fontId="9" fillId="9" borderId="25" xfId="0" applyFont="1" applyFill="1" applyBorder="1" applyAlignment="1" applyProtection="1">
      <alignment horizontal="center" vertical="center" wrapText="1"/>
    </xf>
    <xf numFmtId="0" fontId="9" fillId="9" borderId="48" xfId="1" applyFont="1" applyFill="1" applyBorder="1" applyAlignment="1" applyProtection="1">
      <alignment horizontal="center" vertical="center" wrapText="1"/>
    </xf>
    <xf numFmtId="0" fontId="9" fillId="9" borderId="28" xfId="0" applyFont="1" applyFill="1" applyBorder="1" applyAlignment="1" applyProtection="1">
      <alignment horizontal="center" vertical="center" wrapText="1"/>
    </xf>
    <xf numFmtId="0" fontId="9" fillId="9" borderId="36" xfId="0" applyFont="1" applyFill="1" applyBorder="1" applyAlignment="1" applyProtection="1">
      <alignment horizontal="center" vertical="center" wrapText="1"/>
    </xf>
    <xf numFmtId="0" fontId="9" fillId="9" borderId="58" xfId="0" applyFont="1" applyFill="1" applyBorder="1" applyAlignment="1" applyProtection="1">
      <alignment horizontal="center" vertical="center" wrapText="1"/>
    </xf>
    <xf numFmtId="0" fontId="9" fillId="9" borderId="34" xfId="0" applyFont="1" applyFill="1" applyBorder="1" applyAlignment="1" applyProtection="1">
      <alignment horizontal="center" vertical="center" wrapText="1"/>
    </xf>
    <xf numFmtId="0" fontId="9" fillId="9" borderId="49" xfId="0" applyFont="1" applyFill="1" applyBorder="1" applyAlignment="1" applyProtection="1">
      <alignment horizontal="center" vertical="center" wrapText="1"/>
    </xf>
    <xf numFmtId="0" fontId="33" fillId="9" borderId="50" xfId="0" applyFont="1" applyFill="1" applyBorder="1" applyAlignment="1" applyProtection="1">
      <alignment horizontal="center" vertical="center" wrapText="1"/>
    </xf>
    <xf numFmtId="0" fontId="33" fillId="9" borderId="51" xfId="0" applyFont="1" applyFill="1" applyBorder="1" applyAlignment="1" applyProtection="1">
      <alignment horizontal="center" vertical="center" wrapText="1"/>
    </xf>
    <xf numFmtId="0" fontId="9" fillId="9" borderId="31" xfId="1" applyFont="1" applyFill="1" applyBorder="1" applyAlignment="1" applyProtection="1">
      <alignment horizontal="center" vertical="center" wrapText="1"/>
    </xf>
    <xf numFmtId="0" fontId="9" fillId="9" borderId="39" xfId="1" applyFont="1" applyFill="1" applyBorder="1" applyAlignment="1" applyProtection="1">
      <alignment horizontal="center" vertical="center" wrapText="1"/>
    </xf>
    <xf numFmtId="0" fontId="9" fillId="9" borderId="43" xfId="1" applyFont="1" applyFill="1" applyBorder="1" applyAlignment="1" applyProtection="1">
      <alignment horizontal="center" vertical="center" wrapText="1"/>
    </xf>
    <xf numFmtId="0" fontId="9" fillId="9" borderId="41" xfId="1" applyFont="1" applyFill="1" applyBorder="1" applyAlignment="1" applyProtection="1">
      <alignment horizontal="center" vertical="center" wrapText="1"/>
    </xf>
    <xf numFmtId="0" fontId="9" fillId="9" borderId="21" xfId="1" applyFont="1" applyFill="1" applyBorder="1" applyAlignment="1" applyProtection="1">
      <alignment horizontal="center" vertical="center" wrapText="1"/>
    </xf>
    <xf numFmtId="0" fontId="9" fillId="9" borderId="23" xfId="1" applyFont="1" applyFill="1" applyBorder="1" applyAlignment="1" applyProtection="1">
      <alignment horizontal="center" vertical="center" wrapText="1"/>
    </xf>
    <xf numFmtId="0" fontId="9" fillId="4" borderId="36" xfId="1" applyFont="1" applyFill="1" applyBorder="1" applyAlignment="1">
      <alignment horizontal="center" vertical="center" wrapText="1"/>
    </xf>
    <xf numFmtId="0" fontId="9" fillId="4" borderId="58" xfId="1" applyFont="1" applyFill="1" applyBorder="1" applyAlignment="1">
      <alignment horizontal="center" vertical="center" wrapText="1"/>
    </xf>
    <xf numFmtId="0" fontId="9" fillId="4" borderId="37" xfId="1" applyFont="1" applyFill="1" applyBorder="1" applyAlignment="1">
      <alignment horizontal="center" vertical="center" wrapText="1"/>
    </xf>
    <xf numFmtId="0" fontId="9" fillId="4" borderId="59" xfId="1"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59" xfId="0" applyFont="1" applyFill="1" applyBorder="1" applyAlignment="1">
      <alignment horizontal="center" vertical="center" wrapText="1"/>
    </xf>
    <xf numFmtId="0" fontId="9" fillId="9" borderId="29" xfId="1" applyFont="1" applyFill="1" applyBorder="1" applyAlignment="1" applyProtection="1">
      <alignment horizontal="center" vertical="center" textRotation="90" wrapText="1"/>
    </xf>
    <xf numFmtId="0" fontId="9" fillId="9" borderId="37" xfId="1" applyFont="1" applyFill="1" applyBorder="1" applyAlignment="1" applyProtection="1">
      <alignment horizontal="center" vertical="center" textRotation="90" wrapText="1"/>
    </xf>
    <xf numFmtId="0" fontId="9" fillId="9" borderId="59" xfId="1" applyFont="1" applyFill="1" applyBorder="1" applyAlignment="1" applyProtection="1">
      <alignment horizontal="center" vertical="center" textRotation="90" wrapText="1"/>
    </xf>
    <xf numFmtId="0" fontId="9" fillId="9" borderId="28" xfId="1" applyFont="1" applyFill="1" applyBorder="1" applyAlignment="1" applyProtection="1">
      <alignment horizontal="center" vertical="center" wrapText="1"/>
    </xf>
    <xf numFmtId="0" fontId="9" fillId="9" borderId="36" xfId="1" applyFont="1" applyFill="1" applyBorder="1" applyAlignment="1" applyProtection="1">
      <alignment horizontal="center" vertical="center" wrapText="1"/>
    </xf>
    <xf numFmtId="0" fontId="9" fillId="9" borderId="58" xfId="1" applyFont="1" applyFill="1" applyBorder="1" applyAlignment="1" applyProtection="1">
      <alignment horizontal="center" vertical="center" wrapText="1"/>
    </xf>
    <xf numFmtId="0" fontId="9" fillId="9" borderId="2" xfId="1" applyFont="1" applyFill="1" applyBorder="1" applyAlignment="1" applyProtection="1">
      <alignment horizontal="center" vertical="center" wrapText="1"/>
    </xf>
    <xf numFmtId="0" fontId="9" fillId="9" borderId="5" xfId="1" applyFont="1" applyFill="1" applyBorder="1" applyAlignment="1" applyProtection="1">
      <alignment horizontal="center" vertical="center" wrapText="1"/>
    </xf>
    <xf numFmtId="0" fontId="9" fillId="9" borderId="8" xfId="1" applyFont="1" applyFill="1" applyBorder="1" applyAlignment="1" applyProtection="1">
      <alignment horizontal="center" vertical="center" wrapText="1"/>
    </xf>
    <xf numFmtId="0" fontId="9" fillId="9" borderId="3" xfId="1" applyFont="1" applyFill="1" applyBorder="1" applyAlignment="1" applyProtection="1">
      <alignment horizontal="center" vertical="center" wrapText="1"/>
    </xf>
    <xf numFmtId="0" fontId="33" fillId="9" borderId="31" xfId="0" applyFont="1" applyFill="1" applyBorder="1" applyAlignment="1" applyProtection="1">
      <alignment horizontal="center" vertical="center" wrapText="1"/>
    </xf>
    <xf numFmtId="0" fontId="33" fillId="9" borderId="18" xfId="0" applyFont="1" applyFill="1" applyBorder="1" applyAlignment="1" applyProtection="1">
      <alignment horizontal="center" vertical="center" wrapText="1"/>
    </xf>
    <xf numFmtId="0" fontId="33" fillId="9" borderId="39" xfId="0" applyFont="1" applyFill="1" applyBorder="1" applyAlignment="1" applyProtection="1">
      <alignment horizontal="center" vertical="center" wrapText="1"/>
    </xf>
    <xf numFmtId="0" fontId="33" fillId="9" borderId="0" xfId="0" applyFont="1" applyFill="1" applyBorder="1" applyAlignment="1" applyProtection="1">
      <alignment horizontal="center" vertical="center" wrapText="1"/>
    </xf>
    <xf numFmtId="0" fontId="33" fillId="9" borderId="41" xfId="0" applyFont="1" applyFill="1" applyBorder="1" applyAlignment="1" applyProtection="1">
      <alignment horizontal="center" vertical="center" wrapText="1"/>
    </xf>
    <xf numFmtId="0" fontId="33" fillId="9" borderId="1" xfId="0" applyFont="1" applyFill="1" applyBorder="1" applyAlignment="1" applyProtection="1">
      <alignment horizontal="center" vertical="center" wrapText="1"/>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7" xfId="0" applyFont="1" applyFill="1" applyBorder="1" applyAlignment="1" applyProtection="1">
      <alignment horizontal="center" vertical="center" wrapText="1"/>
    </xf>
    <xf numFmtId="0" fontId="33" fillId="9" borderId="31" xfId="1" applyFont="1" applyFill="1" applyBorder="1" applyAlignment="1" applyProtection="1">
      <alignment horizontal="center" vertical="center" wrapText="1"/>
    </xf>
    <xf numFmtId="0" fontId="33" fillId="9" borderId="18" xfId="1" applyFont="1" applyFill="1" applyBorder="1" applyAlignment="1" applyProtection="1">
      <alignment horizontal="center" vertical="center" wrapText="1"/>
    </xf>
    <xf numFmtId="0" fontId="33" fillId="9" borderId="44" xfId="1" applyFont="1" applyFill="1" applyBorder="1" applyAlignment="1" applyProtection="1">
      <alignment horizontal="center" vertical="center" wrapText="1"/>
    </xf>
    <xf numFmtId="0" fontId="33" fillId="9" borderId="42" xfId="1" applyFont="1" applyFill="1" applyBorder="1" applyAlignment="1" applyProtection="1">
      <alignment horizontal="center" vertical="center" wrapText="1"/>
    </xf>
    <xf numFmtId="0" fontId="9" fillId="9" borderId="28" xfId="1" applyFont="1" applyFill="1" applyBorder="1" applyAlignment="1" applyProtection="1">
      <alignment horizontal="center" vertical="center" textRotation="90" wrapText="1"/>
    </xf>
    <xf numFmtId="0" fontId="9" fillId="9" borderId="36" xfId="1" applyFont="1" applyFill="1" applyBorder="1" applyAlignment="1" applyProtection="1">
      <alignment horizontal="center" vertical="center" textRotation="90" wrapText="1"/>
    </xf>
    <xf numFmtId="0" fontId="9" fillId="9" borderId="58" xfId="1" applyFont="1" applyFill="1" applyBorder="1" applyAlignment="1" applyProtection="1">
      <alignment horizontal="center" vertical="center" textRotation="90" wrapText="1"/>
    </xf>
    <xf numFmtId="0" fontId="33" fillId="9" borderId="11" xfId="0" applyFont="1" applyFill="1" applyBorder="1" applyAlignment="1" applyProtection="1">
      <alignment horizontal="center" vertical="center" wrapText="1"/>
    </xf>
    <xf numFmtId="0" fontId="33" fillId="9" borderId="5" xfId="0" applyFont="1" applyFill="1" applyBorder="1" applyAlignment="1" applyProtection="1">
      <alignment horizontal="center" vertical="center" wrapText="1"/>
    </xf>
    <xf numFmtId="0" fontId="33" fillId="9" borderId="8" xfId="0" applyFont="1" applyFill="1" applyBorder="1" applyAlignment="1" applyProtection="1">
      <alignment horizontal="center" vertical="center" wrapText="1"/>
    </xf>
    <xf numFmtId="0" fontId="33" fillId="9" borderId="52" xfId="0" applyFont="1" applyFill="1" applyBorder="1" applyAlignment="1" applyProtection="1">
      <alignment horizontal="center" vertical="center" wrapText="1"/>
    </xf>
    <xf numFmtId="0" fontId="33" fillId="9" borderId="27" xfId="0" applyFont="1" applyFill="1" applyBorder="1" applyAlignment="1" applyProtection="1">
      <alignment horizontal="center" vertical="center" wrapText="1"/>
    </xf>
    <xf numFmtId="0" fontId="33" fillId="9" borderId="63" xfId="0" applyFont="1" applyFill="1" applyBorder="1" applyAlignment="1" applyProtection="1">
      <alignment horizontal="center" vertical="center" wrapText="1"/>
    </xf>
    <xf numFmtId="0" fontId="30" fillId="9" borderId="32" xfId="1" applyFont="1" applyFill="1" applyBorder="1" applyAlignment="1" applyProtection="1">
      <alignment horizontal="center" vertical="center" wrapText="1"/>
    </xf>
    <xf numFmtId="0" fontId="30" fillId="9" borderId="38" xfId="1" applyFont="1" applyFill="1" applyBorder="1" applyAlignment="1" applyProtection="1">
      <alignment horizontal="center" vertical="center" wrapText="1"/>
    </xf>
    <xf numFmtId="0" fontId="30" fillId="9" borderId="61" xfId="1" applyFont="1" applyFill="1" applyBorder="1" applyAlignment="1" applyProtection="1">
      <alignment horizontal="center" vertical="center" wrapText="1"/>
    </xf>
    <xf numFmtId="0" fontId="30" fillId="9" borderId="29" xfId="1" applyFont="1" applyFill="1" applyBorder="1" applyAlignment="1" applyProtection="1">
      <alignment horizontal="center" vertical="center" wrapText="1"/>
    </xf>
    <xf numFmtId="0" fontId="30" fillId="9" borderId="37" xfId="1" applyFont="1" applyFill="1" applyBorder="1" applyAlignment="1" applyProtection="1">
      <alignment horizontal="center" vertical="center" wrapText="1"/>
    </xf>
    <xf numFmtId="0" fontId="30" fillId="9" borderId="59" xfId="1" applyFont="1" applyFill="1" applyBorder="1" applyAlignment="1" applyProtection="1">
      <alignment horizontal="center" vertical="center" wrapText="1"/>
    </xf>
    <xf numFmtId="0" fontId="9" fillId="9" borderId="33" xfId="1" applyFont="1" applyFill="1" applyBorder="1" applyAlignment="1">
      <alignment horizontal="center" vertical="center" wrapText="1"/>
    </xf>
    <xf numFmtId="0" fontId="9" fillId="9" borderId="2" xfId="1" applyFont="1" applyFill="1" applyBorder="1" applyAlignment="1">
      <alignment horizontal="center" vertical="center" wrapText="1"/>
    </xf>
    <xf numFmtId="0" fontId="9" fillId="9" borderId="30" xfId="1" applyFont="1" applyFill="1" applyBorder="1" applyAlignment="1">
      <alignment horizontal="center" vertical="center" wrapText="1"/>
    </xf>
    <xf numFmtId="0" fontId="9" fillId="9" borderId="34"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3" xfId="1" applyFont="1" applyFill="1" applyBorder="1" applyAlignment="1">
      <alignment horizontal="center" vertical="center" wrapText="1"/>
    </xf>
    <xf numFmtId="0" fontId="9" fillId="9" borderId="18" xfId="1" applyFont="1" applyFill="1" applyBorder="1" applyAlignment="1" applyProtection="1">
      <alignment horizontal="center" vertical="center" wrapText="1"/>
    </xf>
    <xf numFmtId="0" fontId="9" fillId="9" borderId="0" xfId="1" applyFont="1" applyFill="1" applyBorder="1" applyAlignment="1" applyProtection="1">
      <alignment horizontal="center" vertical="center" wrapText="1"/>
    </xf>
    <xf numFmtId="0" fontId="33" fillId="9" borderId="42" xfId="0" applyFont="1" applyFill="1" applyBorder="1" applyAlignment="1" applyProtection="1">
      <alignment horizontal="center" vertical="center" wrapText="1"/>
    </xf>
    <xf numFmtId="2" fontId="9" fillId="9" borderId="19" xfId="3" applyNumberFormat="1" applyFont="1" applyFill="1" applyBorder="1" applyAlignment="1" applyProtection="1">
      <alignment horizontal="center" vertical="center" wrapText="1"/>
    </xf>
    <xf numFmtId="2" fontId="9" fillId="9" borderId="36" xfId="3" applyNumberFormat="1" applyFont="1" applyFill="1" applyBorder="1" applyAlignment="1" applyProtection="1">
      <alignment horizontal="center" vertical="center" wrapText="1"/>
    </xf>
    <xf numFmtId="2" fontId="9" fillId="9" borderId="58" xfId="3" applyNumberFormat="1" applyFont="1" applyFill="1" applyBorder="1" applyAlignment="1" applyProtection="1">
      <alignment horizontal="center" vertical="center" wrapText="1"/>
    </xf>
    <xf numFmtId="0" fontId="30" fillId="9" borderId="28" xfId="1" applyFont="1" applyFill="1" applyBorder="1" applyAlignment="1" applyProtection="1">
      <alignment horizontal="center" vertical="center" wrapText="1"/>
    </xf>
    <xf numFmtId="0" fontId="30" fillId="9" borderId="30" xfId="1" applyFont="1" applyFill="1" applyBorder="1" applyAlignment="1" applyProtection="1">
      <alignment horizontal="center" vertical="center" wrapText="1"/>
    </xf>
    <xf numFmtId="0" fontId="30" fillId="9" borderId="31" xfId="1" applyFont="1" applyFill="1" applyBorder="1" applyAlignment="1" applyProtection="1">
      <alignment horizontal="center" vertical="center" wrapText="1"/>
    </xf>
    <xf numFmtId="0" fontId="30" fillId="9" borderId="18" xfId="1" applyFont="1" applyFill="1" applyBorder="1" applyAlignment="1" applyProtection="1">
      <alignment horizontal="center" vertical="center" wrapText="1"/>
    </xf>
    <xf numFmtId="0" fontId="9" fillId="4" borderId="28" xfId="1" applyFont="1" applyFill="1" applyBorder="1" applyAlignment="1" applyProtection="1">
      <alignment horizontal="center" vertical="center" wrapText="1"/>
    </xf>
    <xf numFmtId="0" fontId="9" fillId="4" borderId="29" xfId="1" applyFont="1" applyFill="1" applyBorder="1" applyAlignment="1" applyProtection="1">
      <alignment horizontal="center" vertical="center" wrapText="1"/>
    </xf>
    <xf numFmtId="0" fontId="18" fillId="3" borderId="28" xfId="0" applyFont="1" applyFill="1" applyBorder="1" applyAlignment="1" applyProtection="1">
      <alignment horizontal="center" vertical="center" wrapText="1"/>
    </xf>
    <xf numFmtId="0" fontId="18" fillId="3" borderId="30" xfId="0" applyFont="1" applyFill="1" applyBorder="1" applyAlignment="1" applyProtection="1">
      <alignment horizontal="center" vertical="center" wrapText="1"/>
    </xf>
    <xf numFmtId="0" fontId="18" fillId="3" borderId="29" xfId="0" applyFont="1" applyFill="1" applyBorder="1" applyAlignment="1" applyProtection="1">
      <alignment horizontal="center" vertical="center" wrapText="1"/>
    </xf>
    <xf numFmtId="0" fontId="9" fillId="9" borderId="29" xfId="1" applyFont="1" applyFill="1" applyBorder="1" applyAlignment="1" applyProtection="1">
      <alignment horizontal="center" vertical="center" wrapText="1"/>
    </xf>
    <xf numFmtId="0" fontId="9" fillId="9" borderId="37" xfId="1" applyFont="1" applyFill="1" applyBorder="1" applyAlignment="1" applyProtection="1">
      <alignment horizontal="center" vertical="center" wrapText="1"/>
    </xf>
    <xf numFmtId="0" fontId="9" fillId="9" borderId="59" xfId="1" applyFont="1" applyFill="1" applyBorder="1" applyAlignment="1" applyProtection="1">
      <alignment horizontal="center" vertical="center" wrapText="1"/>
    </xf>
    <xf numFmtId="0" fontId="9" fillId="9" borderId="30" xfId="1" applyFont="1" applyFill="1" applyBorder="1" applyAlignment="1" applyProtection="1">
      <alignment horizontal="center" vertical="center" wrapText="1"/>
    </xf>
    <xf numFmtId="0" fontId="28" fillId="0" borderId="1" xfId="1" applyFont="1" applyBorder="1" applyAlignment="1">
      <alignment horizontal="center" vertical="center" wrapText="1"/>
    </xf>
    <xf numFmtId="0" fontId="28" fillId="0" borderId="2" xfId="1" applyFont="1" applyBorder="1" applyAlignment="1">
      <alignment horizontal="center" vertical="center" wrapText="1"/>
    </xf>
    <xf numFmtId="0" fontId="28" fillId="0" borderId="4" xfId="1" applyFont="1" applyBorder="1" applyAlignment="1">
      <alignment horizontal="center" vertical="center" wrapText="1"/>
    </xf>
    <xf numFmtId="0" fontId="28" fillId="0" borderId="5" xfId="1" applyFont="1" applyBorder="1" applyAlignment="1">
      <alignment horizontal="center" vertical="center" wrapText="1"/>
    </xf>
    <xf numFmtId="0" fontId="28" fillId="0" borderId="2" xfId="1" applyFont="1" applyBorder="1" applyAlignment="1" applyProtection="1">
      <alignment horizontal="center" vertical="center" wrapText="1"/>
      <protection locked="0"/>
    </xf>
    <xf numFmtId="0" fontId="28" fillId="0" borderId="5" xfId="1" applyFont="1" applyBorder="1" applyAlignment="1" applyProtection="1">
      <alignment horizontal="center" vertical="center" wrapText="1"/>
      <protection locked="0"/>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29" fillId="0" borderId="19" xfId="1" applyFont="1" applyBorder="1" applyAlignment="1">
      <alignment horizontal="left" vertical="center" wrapText="1"/>
    </xf>
    <xf numFmtId="0" fontId="29" fillId="0" borderId="10" xfId="1" applyFont="1" applyBorder="1" applyAlignment="1">
      <alignment horizontal="left" vertical="center" wrapText="1"/>
    </xf>
    <xf numFmtId="0" fontId="29" fillId="0" borderId="20" xfId="1" applyFont="1" applyBorder="1" applyAlignment="1">
      <alignment horizontal="left" vertical="center"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14" fontId="7"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0" fillId="0" borderId="19" xfId="0"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0" fillId="2" borderId="15" xfId="0" applyFill="1" applyBorder="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0" fontId="2" fillId="5"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0" fontId="0" fillId="2" borderId="23" xfId="0" applyFill="1" applyBorder="1" applyAlignment="1">
      <alignment horizont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2" borderId="25" xfId="0" applyFill="1" applyBorder="1" applyAlignment="1">
      <alignment horizontal="center"/>
    </xf>
    <xf numFmtId="14" fontId="5" fillId="0" borderId="10" xfId="0" applyNumberFormat="1" applyFont="1" applyFill="1" applyBorder="1" applyAlignment="1">
      <alignment horizontal="center" vertical="center" wrapText="1"/>
    </xf>
    <xf numFmtId="14" fontId="5" fillId="0" borderId="26" xfId="0" applyNumberFormat="1" applyFont="1" applyFill="1" applyBorder="1" applyAlignment="1">
      <alignment horizontal="center" vertical="center" wrapText="1"/>
    </xf>
    <xf numFmtId="14" fontId="5" fillId="0" borderId="11" xfId="0" applyNumberFormat="1" applyFont="1" applyFill="1" applyBorder="1" applyAlignment="1">
      <alignment horizontal="center" vertical="center" wrapText="1"/>
    </xf>
    <xf numFmtId="14" fontId="15" fillId="0" borderId="5"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0" fontId="20" fillId="5" borderId="5" xfId="0" applyFont="1" applyFill="1" applyBorder="1" applyAlignment="1">
      <alignment horizontal="center" vertical="center" wrapText="1"/>
    </xf>
  </cellXfs>
  <cellStyles count="4">
    <cellStyle name="Millares" xfId="3" builtinId="3"/>
    <cellStyle name="Normal" xfId="0" builtinId="0"/>
    <cellStyle name="Normal 2" xfId="1"/>
    <cellStyle name="Porcentaje" xfId="2" builtinId="5"/>
  </cellStyles>
  <dxfs count="172">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80962</xdr:colOff>
      <xdr:row>1</xdr:row>
      <xdr:rowOff>90486</xdr:rowOff>
    </xdr:from>
    <xdr:to>
      <xdr:col>1</xdr:col>
      <xdr:colOff>600075</xdr:colOff>
      <xdr:row>3</xdr:row>
      <xdr:rowOff>141779</xdr:rowOff>
    </xdr:to>
    <xdr:pic>
      <xdr:nvPicPr>
        <xdr:cNvPr id="2" name="Picture 37" descr="logo nuevo contraloria">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 y="261936"/>
          <a:ext cx="1776413" cy="813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323850</xdr:colOff>
          <xdr:row>9</xdr:row>
          <xdr:rowOff>142875</xdr:rowOff>
        </xdr:from>
        <xdr:to>
          <xdr:col>11</xdr:col>
          <xdr:colOff>1390650</xdr:colOff>
          <xdr:row>10</xdr:row>
          <xdr:rowOff>219075</xdr:rowOff>
        </xdr:to>
        <xdr:sp macro="" textlink="">
          <xdr:nvSpPr>
            <xdr:cNvPr id="6145" name="Button 1" hidden="1">
              <a:extLst>
                <a:ext uri="{63B3BB69-23CF-44E3-9099-C40C66FF867C}">
                  <a14:compatExt spid="_x0000_s6145"/>
                </a:ext>
                <a:ext uri="{FF2B5EF4-FFF2-40B4-BE49-F238E27FC236}">
                  <a16:creationId xmlns="" xmlns:a16="http://schemas.microsoft.com/office/drawing/2014/main" id="{00000000-0008-0000-0100-00000C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123825</xdr:rowOff>
        </xdr:from>
        <xdr:to>
          <xdr:col>5</xdr:col>
          <xdr:colOff>1552575</xdr:colOff>
          <xdr:row>12</xdr:row>
          <xdr:rowOff>85725</xdr:rowOff>
        </xdr:to>
        <xdr:sp macro="" textlink="">
          <xdr:nvSpPr>
            <xdr:cNvPr id="6146" name="Button 2" hidden="1">
              <a:extLst>
                <a:ext uri="{63B3BB69-23CF-44E3-9099-C40C66FF867C}">
                  <a14:compatExt spid="_x0000_s6146"/>
                </a:ext>
                <a:ext uri="{FF2B5EF4-FFF2-40B4-BE49-F238E27FC236}">
                  <a16:creationId xmlns="" xmlns:a16="http://schemas.microsoft.com/office/drawing/2014/main" id="{00000000-0008-0000-0100-000017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12</xdr:row>
          <xdr:rowOff>142875</xdr:rowOff>
        </xdr:from>
        <xdr:to>
          <xdr:col>5</xdr:col>
          <xdr:colOff>1533525</xdr:colOff>
          <xdr:row>12</xdr:row>
          <xdr:rowOff>361950</xdr:rowOff>
        </xdr:to>
        <xdr:sp macro="" textlink="">
          <xdr:nvSpPr>
            <xdr:cNvPr id="6147" name="Button 3" hidden="1">
              <a:extLst>
                <a:ext uri="{63B3BB69-23CF-44E3-9099-C40C66FF867C}">
                  <a14:compatExt spid="_x0000_s6147"/>
                </a:ext>
                <a:ext uri="{FF2B5EF4-FFF2-40B4-BE49-F238E27FC236}">
                  <a16:creationId xmlns="" xmlns:a16="http://schemas.microsoft.com/office/drawing/2014/main"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141682</xdr:colOff>
      <xdr:row>0</xdr:row>
      <xdr:rowOff>127000</xdr:rowOff>
    </xdr:from>
    <xdr:to>
      <xdr:col>0</xdr:col>
      <xdr:colOff>1069315</xdr:colOff>
      <xdr:row>2</xdr:row>
      <xdr:rowOff>44929</xdr:rowOff>
    </xdr:to>
    <xdr:pic>
      <xdr:nvPicPr>
        <xdr:cNvPr id="9" name="Picture 37" descr="logo nuevo contraloria">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82" y="127000"/>
          <a:ext cx="927633" cy="8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969614</xdr:colOff>
      <xdr:row>9</xdr:row>
      <xdr:rowOff>0</xdr:rowOff>
    </xdr:from>
    <xdr:ext cx="184730" cy="623248"/>
    <xdr:sp macro="" textlink="">
      <xdr:nvSpPr>
        <xdr:cNvPr id="3" name="Rectángulo 2">
          <a:extLst>
            <a:ext uri="{FF2B5EF4-FFF2-40B4-BE49-F238E27FC236}">
              <a16:creationId xmlns="" xmlns:a16="http://schemas.microsoft.com/office/drawing/2014/main" id="{00000000-0008-0000-0100-000003000000}"/>
            </a:ext>
          </a:extLst>
        </xdr:cNvPr>
        <xdr:cNvSpPr/>
      </xdr:nvSpPr>
      <xdr:spPr>
        <a:xfrm>
          <a:off x="14199839" y="100806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13</xdr:row>
      <xdr:rowOff>111125</xdr:rowOff>
    </xdr:from>
    <xdr:ext cx="184730" cy="623248"/>
    <xdr:sp macro="" textlink="">
      <xdr:nvSpPr>
        <xdr:cNvPr id="4" name="Rectángulo 3">
          <a:extLst>
            <a:ext uri="{FF2B5EF4-FFF2-40B4-BE49-F238E27FC236}">
              <a16:creationId xmlns="" xmlns:a16="http://schemas.microsoft.com/office/drawing/2014/main" id="{00000000-0008-0000-0100-000004000000}"/>
            </a:ext>
          </a:extLst>
        </xdr:cNvPr>
        <xdr:cNvSpPr/>
      </xdr:nvSpPr>
      <xdr:spPr>
        <a:xfrm>
          <a:off x="14358589" y="146939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135332</xdr:colOff>
      <xdr:row>0</xdr:row>
      <xdr:rowOff>66674</xdr:rowOff>
    </xdr:from>
    <xdr:to>
      <xdr:col>0</xdr:col>
      <xdr:colOff>1044575</xdr:colOff>
      <xdr:row>2</xdr:row>
      <xdr:rowOff>257175</xdr:rowOff>
    </xdr:to>
    <xdr:pic>
      <xdr:nvPicPr>
        <xdr:cNvPr id="10" name="Picture 37" descr="logo nuevo contraloria">
          <a:extLst>
            <a:ext uri="{FF2B5EF4-FFF2-40B4-BE49-F238E27FC236}">
              <a16:creationId xmlns=""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32" y="66674"/>
          <a:ext cx="909243"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11</xdr:row>
      <xdr:rowOff>0</xdr:rowOff>
    </xdr:from>
    <xdr:ext cx="184730" cy="623248"/>
    <xdr:sp macro="" textlink="">
      <xdr:nvSpPr>
        <xdr:cNvPr id="3" name="Rectángulo 2">
          <a:extLst>
            <a:ext uri="{FF2B5EF4-FFF2-40B4-BE49-F238E27FC236}">
              <a16:creationId xmlns="" xmlns:a16="http://schemas.microsoft.com/office/drawing/2014/main" id="{00000000-0008-0000-0200-000003000000}"/>
            </a:ext>
          </a:extLst>
        </xdr:cNvPr>
        <xdr:cNvSpPr/>
      </xdr:nvSpPr>
      <xdr:spPr>
        <a:xfrm>
          <a:off x="14850714" y="108458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1318864</xdr:colOff>
      <xdr:row>18</xdr:row>
      <xdr:rowOff>174625</xdr:rowOff>
    </xdr:from>
    <xdr:ext cx="184730" cy="623248"/>
    <xdr:sp macro="" textlink="">
      <xdr:nvSpPr>
        <xdr:cNvPr id="4" name="Rectángulo 3">
          <a:extLst>
            <a:ext uri="{FF2B5EF4-FFF2-40B4-BE49-F238E27FC236}">
              <a16:creationId xmlns="" xmlns:a16="http://schemas.microsoft.com/office/drawing/2014/main" id="{00000000-0008-0000-0200-000004000000}"/>
            </a:ext>
          </a:extLst>
        </xdr:cNvPr>
        <xdr:cNvSpPr/>
      </xdr:nvSpPr>
      <xdr:spPr>
        <a:xfrm>
          <a:off x="14977714" y="178244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11</xdr:row>
      <xdr:rowOff>0</xdr:rowOff>
    </xdr:from>
    <xdr:ext cx="184730" cy="623248"/>
    <xdr:sp macro="" textlink="">
      <xdr:nvSpPr>
        <xdr:cNvPr id="5" name="Rectángulo 4">
          <a:extLst>
            <a:ext uri="{FF2B5EF4-FFF2-40B4-BE49-F238E27FC236}">
              <a16:creationId xmlns:a16="http://schemas.microsoft.com/office/drawing/2014/main" xmlns="" id="{00000000-0008-0000-0200-000003000000}"/>
            </a:ext>
          </a:extLst>
        </xdr:cNvPr>
        <xdr:cNvSpPr/>
      </xdr:nvSpPr>
      <xdr:spPr>
        <a:xfrm>
          <a:off x="15031689" y="151638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71832</xdr:colOff>
      <xdr:row>0</xdr:row>
      <xdr:rowOff>66674</xdr:rowOff>
    </xdr:from>
    <xdr:to>
      <xdr:col>0</xdr:col>
      <xdr:colOff>666750</xdr:colOff>
      <xdr:row>2</xdr:row>
      <xdr:rowOff>104775</xdr:rowOff>
    </xdr:to>
    <xdr:pic>
      <xdr:nvPicPr>
        <xdr:cNvPr id="6" name="Picture 37" descr="logo nuevo contraloria">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832" y="66674"/>
          <a:ext cx="594918" cy="923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629889</xdr:colOff>
      <xdr:row>14</xdr:row>
      <xdr:rowOff>127000</xdr:rowOff>
    </xdr:from>
    <xdr:ext cx="184730" cy="623248"/>
    <xdr:sp macro="" textlink="">
      <xdr:nvSpPr>
        <xdr:cNvPr id="3" name="Rectángulo 2">
          <a:extLst>
            <a:ext uri="{FF2B5EF4-FFF2-40B4-BE49-F238E27FC236}">
              <a16:creationId xmlns="" xmlns:a16="http://schemas.microsoft.com/office/drawing/2014/main" id="{00000000-0008-0000-0300-000003000000}"/>
            </a:ext>
          </a:extLst>
        </xdr:cNvPr>
        <xdr:cNvSpPr/>
      </xdr:nvSpPr>
      <xdr:spPr>
        <a:xfrm>
          <a:off x="13793439" y="170910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98290</xdr:colOff>
      <xdr:row>0</xdr:row>
      <xdr:rowOff>88899</xdr:rowOff>
    </xdr:from>
    <xdr:to>
      <xdr:col>0</xdr:col>
      <xdr:colOff>1007533</xdr:colOff>
      <xdr:row>2</xdr:row>
      <xdr:rowOff>127000</xdr:rowOff>
    </xdr:to>
    <xdr:pic>
      <xdr:nvPicPr>
        <xdr:cNvPr id="5" name="Picture 37" descr="logo nuevo contraloria">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90" y="88899"/>
          <a:ext cx="909243" cy="821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9</xdr:row>
      <xdr:rowOff>79375</xdr:rowOff>
    </xdr:from>
    <xdr:ext cx="184731" cy="623248"/>
    <xdr:sp macro="" textlink="">
      <xdr:nvSpPr>
        <xdr:cNvPr id="6" name="Rectángulo 5">
          <a:extLst>
            <a:ext uri="{FF2B5EF4-FFF2-40B4-BE49-F238E27FC236}">
              <a16:creationId xmlns="" xmlns:a16="http://schemas.microsoft.com/office/drawing/2014/main" id="{00000000-0008-0000-0400-000006000000}"/>
            </a:ext>
          </a:extLst>
        </xdr:cNvPr>
        <xdr:cNvSpPr/>
      </xdr:nvSpPr>
      <xdr:spPr>
        <a:xfrm>
          <a:off x="13823379" y="11120599"/>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cardenas/Desktop/DOCUMENTOS%20JJCG%202019/INFORMACION%20PARA%20VERIFICACION%20AL%2030%20ABRIL%202019/INFORMACION%20CONSOLIDA%20PARA%20SEGUIMIENTO%20AL%20PAAC%20A%20ABRIL%202019/SEGUI%20RIESGOS%20CORRUPCION%20PAAC%202019%20ABRIL%20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209;O%202019/MODIFICACION%20PROCEDIMIENTO%20MAPA%20DE%20RIESGOS/VERSI&#211;N%202.0/MAPA%20DE%20RIESGOS%20DEFINITIVO%20VERSI&#211;N%202.0/PGD/PROCESO%20GESTION%20DOCUMEN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209;O%202019/MODIFICACION%20PROCEDIMIENTO%20MAPA%20DE%20RIESGOS/VERSI&#211;N%202.0/MAPA%20DE%20RIESGOS%20DEFINITIVO%20VERSI&#211;N%202.0/ADMINISTRATIVA%20Y%20FINANCIERA/Direccion%20administrativ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ucuervo/Desktop/financier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serrano/AppData/Local/Microsoft/Windows/INetCache/Content.Outlook/9US25RAX/PDE-07-01%20-Anexo%20oficiales%20mapa%20de%20riesgos%20TIC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209;O%202019/MODIFICACION%20PROCEDIMIENTO%20MAPA%20DE%20RIESGOS/VERSI&#211;N%202.0/MAPA%20DE%20RIESGOS%20DEFINITIVO%20VERSI&#211;N%202.0/TALENTOHUMANO/PROCESO%20TALENTO%20HUMANO-%20RIESGOS%20Abril%2026%202019%20(0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209;O%202019/MODIFICACION%20PROCEDIMIENTO%20MAPA%20DE%20RIESGOS/CAPACITACI&#211;N%20RIESGOS/PDE07-01%20Anexos%20riesgos%20prueba%20OAJURIDICA.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019\RIESGOS%20PUBLICACION%20VERSI&#211;N%202.0\CONSOLIDADO%20RIESGOS%20DE%20GESTI&#211;N%20Y%20CORRUPCI&#211;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campos/AppData/Local/Microsoft/Windows/INetCache/Content.Outlook/EYFFJ1FT/Copia%20de%20MAPA%20DE%20RIESGOS%20PROCESO%20RFJC%201%20NUEVA%20METODOLOG&#205;A%20%20definitiv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SEGUI RIESGOS CORRUPCION PAAC 2"/>
    </sheetNames>
    <definedNames>
      <definedName name="Causas_Haga_clic_en"/>
      <definedName name="controles_Haga_clic_en"/>
      <definedName name="EliminarCausa_Haga_clic_en"/>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PDE-07-01 -Anexo oficiales ma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iesgos Gestion y Corrup"/>
      <sheetName val="1.1 Matriz def corrupción"/>
      <sheetName val="2. Riesgos Seguridad Inf"/>
      <sheetName val="Anexo 3.Tablas Ref (1 Y 2)"/>
      <sheetName val="Tablas Analisis Prob-Impacto"/>
      <sheetName val="Tablas Valoración Controles"/>
      <sheetName val="PARAMETROS"/>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CONSOLIDADO RIESGOS DE GEST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BD1" t="str">
            <v>SOLIDEZ DE TODOS LOS CONTROLES</v>
          </cell>
        </row>
      </sheetData>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I87"/>
  <sheetViews>
    <sheetView tabSelected="1" zoomScaleNormal="100" zoomScaleSheetLayoutView="90" zoomScalePageLayoutView="50" workbookViewId="0">
      <selection activeCell="E20" sqref="E20"/>
    </sheetView>
  </sheetViews>
  <sheetFormatPr baseColWidth="10" defaultRowHeight="12.75" x14ac:dyDescent="0.2"/>
  <cols>
    <col min="1" max="1" width="18.85546875" style="98" customWidth="1"/>
    <col min="2" max="2" width="20.5703125" style="98" customWidth="1"/>
    <col min="3" max="3" width="28.85546875" style="98" customWidth="1"/>
    <col min="4" max="4" width="30.5703125" style="98" customWidth="1"/>
    <col min="5" max="5" width="29.140625" style="98" customWidth="1"/>
    <col min="6" max="6" width="28" style="98" customWidth="1"/>
    <col min="7" max="7" width="23.140625" style="98" customWidth="1"/>
    <col min="8" max="8" width="6.85546875" style="98" customWidth="1"/>
    <col min="9" max="9" width="6" style="98" customWidth="1"/>
    <col min="10" max="10" width="24.42578125" style="98" customWidth="1"/>
    <col min="11" max="11" width="26" style="98" customWidth="1"/>
    <col min="12" max="12" width="24.28515625" style="98" customWidth="1"/>
    <col min="13" max="13" width="34.42578125" style="266" hidden="1" customWidth="1"/>
    <col min="14" max="14" width="23.28515625" style="266" hidden="1" customWidth="1"/>
    <col min="15" max="15" width="34.5703125" style="266" hidden="1" customWidth="1"/>
    <col min="16" max="16" width="23.28515625" style="266" hidden="1" customWidth="1"/>
    <col min="17" max="17" width="39.7109375" style="266" hidden="1" customWidth="1"/>
    <col min="18" max="18" width="23.28515625" style="266" hidden="1" customWidth="1"/>
    <col min="19" max="19" width="27.85546875" style="266" hidden="1" customWidth="1"/>
    <col min="20" max="20" width="15.7109375" style="266" hidden="1" customWidth="1"/>
    <col min="21" max="21" width="36.28515625" style="266" hidden="1" customWidth="1"/>
    <col min="22" max="22" width="23.28515625" style="266" hidden="1" customWidth="1"/>
    <col min="23" max="23" width="39.7109375" style="266" hidden="1" customWidth="1"/>
    <col min="24" max="24" width="20" style="266" hidden="1" customWidth="1"/>
    <col min="25" max="25" width="34.5703125" style="266" hidden="1" customWidth="1"/>
    <col min="26" max="26" width="20" style="266" hidden="1" customWidth="1"/>
    <col min="27" max="27" width="14.5703125" style="266" hidden="1" customWidth="1"/>
    <col min="28" max="28" width="20" style="266" hidden="1" customWidth="1"/>
    <col min="29" max="30" width="23" style="266" hidden="1" customWidth="1"/>
    <col min="31" max="33" width="17.28515625" style="266" hidden="1" customWidth="1"/>
    <col min="34" max="34" width="27" style="266" hidden="1" customWidth="1"/>
    <col min="35" max="35" width="12.28515625" style="266" hidden="1" customWidth="1"/>
    <col min="36" max="36" width="14.5703125" style="266" hidden="1" customWidth="1"/>
    <col min="37" max="37" width="23.28515625" style="266" hidden="1" customWidth="1"/>
    <col min="38" max="39" width="20" style="266" hidden="1" customWidth="1"/>
    <col min="40" max="40" width="34.7109375" style="98" hidden="1" customWidth="1"/>
    <col min="41" max="41" width="21" style="98" hidden="1" customWidth="1"/>
    <col min="42" max="42" width="7.140625" style="98" customWidth="1"/>
    <col min="43" max="43" width="6.7109375" style="98" customWidth="1"/>
    <col min="44" max="44" width="17.42578125" style="98" customWidth="1"/>
    <col min="45" max="45" width="18.28515625" style="98" customWidth="1"/>
    <col min="46" max="46" width="29.5703125" style="98" customWidth="1"/>
    <col min="47" max="47" width="23.7109375" style="98" customWidth="1"/>
    <col min="48" max="48" width="14.7109375" style="98" customWidth="1"/>
    <col min="49" max="49" width="20.7109375" style="98" customWidth="1"/>
    <col min="50" max="50" width="12.7109375" style="98" customWidth="1"/>
    <col min="51" max="51" width="11.7109375" style="98" bestFit="1" customWidth="1"/>
    <col min="52" max="52" width="52.7109375" style="98" customWidth="1"/>
    <col min="53" max="53" width="22" style="98" customWidth="1"/>
    <col min="54" max="54" width="109.42578125" style="98" customWidth="1"/>
    <col min="55" max="55" width="23.5703125" style="98" customWidth="1"/>
    <col min="56" max="56" width="23.42578125" style="98" customWidth="1"/>
    <col min="57" max="57" width="11.42578125" style="98"/>
    <col min="58" max="58" width="18.5703125" style="98" customWidth="1"/>
    <col min="59" max="289" width="11.42578125" style="98"/>
    <col min="290" max="290" width="15.7109375" style="98" customWidth="1"/>
    <col min="291" max="291" width="10.28515625" style="98" customWidth="1"/>
    <col min="292" max="292" width="16.42578125" style="98" customWidth="1"/>
    <col min="293" max="293" width="18.140625" style="98" customWidth="1"/>
    <col min="294" max="294" width="26.7109375" style="98" customWidth="1"/>
    <col min="295" max="296" width="11.42578125" style="98" customWidth="1"/>
    <col min="297" max="297" width="14.28515625" style="98" customWidth="1"/>
    <col min="298" max="298" width="25" style="98" customWidth="1"/>
    <col min="299" max="300" width="11.42578125" style="98" customWidth="1"/>
    <col min="301" max="301" width="19.7109375" style="98" customWidth="1"/>
    <col min="302" max="302" width="11.42578125" style="98" customWidth="1"/>
    <col min="303" max="303" width="14.7109375" style="98" customWidth="1"/>
    <col min="304" max="310" width="11.42578125" style="98" customWidth="1"/>
    <col min="311" max="311" width="33.5703125" style="98" customWidth="1"/>
    <col min="312" max="545" width="11.42578125" style="98"/>
    <col min="546" max="546" width="15.7109375" style="98" customWidth="1"/>
    <col min="547" max="547" width="10.28515625" style="98" customWidth="1"/>
    <col min="548" max="548" width="16.42578125" style="98" customWidth="1"/>
    <col min="549" max="549" width="18.140625" style="98" customWidth="1"/>
    <col min="550" max="550" width="26.7109375" style="98" customWidth="1"/>
    <col min="551" max="552" width="11.42578125" style="98" customWidth="1"/>
    <col min="553" max="553" width="14.28515625" style="98" customWidth="1"/>
    <col min="554" max="554" width="25" style="98" customWidth="1"/>
    <col min="555" max="556" width="11.42578125" style="98" customWidth="1"/>
    <col min="557" max="557" width="19.7109375" style="98" customWidth="1"/>
    <col min="558" max="558" width="11.42578125" style="98" customWidth="1"/>
    <col min="559" max="559" width="14.7109375" style="98" customWidth="1"/>
    <col min="560" max="566" width="11.42578125" style="98" customWidth="1"/>
    <col min="567" max="567" width="33.5703125" style="98" customWidth="1"/>
    <col min="568" max="801" width="11.42578125" style="98"/>
    <col min="802" max="802" width="15.7109375" style="98" customWidth="1"/>
    <col min="803" max="803" width="10.28515625" style="98" customWidth="1"/>
    <col min="804" max="804" width="16.42578125" style="98" customWidth="1"/>
    <col min="805" max="805" width="18.140625" style="98" customWidth="1"/>
    <col min="806" max="806" width="26.7109375" style="98" customWidth="1"/>
    <col min="807" max="808" width="11.42578125" style="98" customWidth="1"/>
    <col min="809" max="809" width="14.28515625" style="98" customWidth="1"/>
    <col min="810" max="810" width="25" style="98" customWidth="1"/>
    <col min="811" max="812" width="11.42578125" style="98" customWidth="1"/>
    <col min="813" max="813" width="19.7109375" style="98" customWidth="1"/>
    <col min="814" max="814" width="11.42578125" style="98" customWidth="1"/>
    <col min="815" max="815" width="14.7109375" style="98" customWidth="1"/>
    <col min="816" max="822" width="11.42578125" style="98" customWidth="1"/>
    <col min="823" max="823" width="33.5703125" style="98" customWidth="1"/>
    <col min="824" max="1057" width="11.42578125" style="98"/>
    <col min="1058" max="1058" width="15.7109375" style="98" customWidth="1"/>
    <col min="1059" max="1059" width="10.28515625" style="98" customWidth="1"/>
    <col min="1060" max="1060" width="16.42578125" style="98" customWidth="1"/>
    <col min="1061" max="1061" width="18.140625" style="98" customWidth="1"/>
    <col min="1062" max="1062" width="26.7109375" style="98" customWidth="1"/>
    <col min="1063" max="1064" width="11.42578125" style="98" customWidth="1"/>
    <col min="1065" max="1065" width="14.28515625" style="98" customWidth="1"/>
    <col min="1066" max="1066" width="25" style="98" customWidth="1"/>
    <col min="1067" max="1068" width="11.42578125" style="98" customWidth="1"/>
    <col min="1069" max="1069" width="19.7109375" style="98" customWidth="1"/>
    <col min="1070" max="1070" width="11.42578125" style="98" customWidth="1"/>
    <col min="1071" max="1071" width="14.7109375" style="98" customWidth="1"/>
    <col min="1072" max="1078" width="11.42578125" style="98" customWidth="1"/>
    <col min="1079" max="1079" width="33.5703125" style="98" customWidth="1"/>
    <col min="1080" max="1313" width="11.42578125" style="98"/>
    <col min="1314" max="1314" width="15.7109375" style="98" customWidth="1"/>
    <col min="1315" max="1315" width="10.28515625" style="98" customWidth="1"/>
    <col min="1316" max="1316" width="16.42578125" style="98" customWidth="1"/>
    <col min="1317" max="1317" width="18.140625" style="98" customWidth="1"/>
    <col min="1318" max="1318" width="26.7109375" style="98" customWidth="1"/>
    <col min="1319" max="1320" width="11.42578125" style="98" customWidth="1"/>
    <col min="1321" max="1321" width="14.28515625" style="98" customWidth="1"/>
    <col min="1322" max="1322" width="25" style="98" customWidth="1"/>
    <col min="1323" max="1324" width="11.42578125" style="98" customWidth="1"/>
    <col min="1325" max="1325" width="19.7109375" style="98" customWidth="1"/>
    <col min="1326" max="1326" width="11.42578125" style="98" customWidth="1"/>
    <col min="1327" max="1327" width="14.7109375" style="98" customWidth="1"/>
    <col min="1328" max="1334" width="11.42578125" style="98" customWidth="1"/>
    <col min="1335" max="1335" width="33.5703125" style="98" customWidth="1"/>
    <col min="1336" max="1569" width="11.42578125" style="98"/>
    <col min="1570" max="1570" width="15.7109375" style="98" customWidth="1"/>
    <col min="1571" max="1571" width="10.28515625" style="98" customWidth="1"/>
    <col min="1572" max="1572" width="16.42578125" style="98" customWidth="1"/>
    <col min="1573" max="1573" width="18.140625" style="98" customWidth="1"/>
    <col min="1574" max="1574" width="26.7109375" style="98" customWidth="1"/>
    <col min="1575" max="1576" width="11.42578125" style="98" customWidth="1"/>
    <col min="1577" max="1577" width="14.28515625" style="98" customWidth="1"/>
    <col min="1578" max="1578" width="25" style="98" customWidth="1"/>
    <col min="1579" max="1580" width="11.42578125" style="98" customWidth="1"/>
    <col min="1581" max="1581" width="19.7109375" style="98" customWidth="1"/>
    <col min="1582" max="1582" width="11.42578125" style="98" customWidth="1"/>
    <col min="1583" max="1583" width="14.7109375" style="98" customWidth="1"/>
    <col min="1584" max="1590" width="11.42578125" style="98" customWidth="1"/>
    <col min="1591" max="1591" width="33.5703125" style="98" customWidth="1"/>
    <col min="1592" max="1825" width="11.42578125" style="98"/>
    <col min="1826" max="1826" width="15.7109375" style="98" customWidth="1"/>
    <col min="1827" max="1827" width="10.28515625" style="98" customWidth="1"/>
    <col min="1828" max="1828" width="16.42578125" style="98" customWidth="1"/>
    <col min="1829" max="1829" width="18.140625" style="98" customWidth="1"/>
    <col min="1830" max="1830" width="26.7109375" style="98" customWidth="1"/>
    <col min="1831" max="1832" width="11.42578125" style="98" customWidth="1"/>
    <col min="1833" max="1833" width="14.28515625" style="98" customWidth="1"/>
    <col min="1834" max="1834" width="25" style="98" customWidth="1"/>
    <col min="1835" max="1836" width="11.42578125" style="98" customWidth="1"/>
    <col min="1837" max="1837" width="19.7109375" style="98" customWidth="1"/>
    <col min="1838" max="1838" width="11.42578125" style="98" customWidth="1"/>
    <col min="1839" max="1839" width="14.7109375" style="98" customWidth="1"/>
    <col min="1840" max="1846" width="11.42578125" style="98" customWidth="1"/>
    <col min="1847" max="1847" width="33.5703125" style="98" customWidth="1"/>
    <col min="1848" max="2081" width="11.42578125" style="98"/>
    <col min="2082" max="2082" width="15.7109375" style="98" customWidth="1"/>
    <col min="2083" max="2083" width="10.28515625" style="98" customWidth="1"/>
    <col min="2084" max="2084" width="16.42578125" style="98" customWidth="1"/>
    <col min="2085" max="2085" width="18.140625" style="98" customWidth="1"/>
    <col min="2086" max="2086" width="26.7109375" style="98" customWidth="1"/>
    <col min="2087" max="2088" width="11.42578125" style="98" customWidth="1"/>
    <col min="2089" max="2089" width="14.28515625" style="98" customWidth="1"/>
    <col min="2090" max="2090" width="25" style="98" customWidth="1"/>
    <col min="2091" max="2092" width="11.42578125" style="98" customWidth="1"/>
    <col min="2093" max="2093" width="19.7109375" style="98" customWidth="1"/>
    <col min="2094" max="2094" width="11.42578125" style="98" customWidth="1"/>
    <col min="2095" max="2095" width="14.7109375" style="98" customWidth="1"/>
    <col min="2096" max="2102" width="11.42578125" style="98" customWidth="1"/>
    <col min="2103" max="2103" width="33.5703125" style="98" customWidth="1"/>
    <col min="2104" max="2337" width="11.42578125" style="98"/>
    <col min="2338" max="2338" width="15.7109375" style="98" customWidth="1"/>
    <col min="2339" max="2339" width="10.28515625" style="98" customWidth="1"/>
    <col min="2340" max="2340" width="16.42578125" style="98" customWidth="1"/>
    <col min="2341" max="2341" width="18.140625" style="98" customWidth="1"/>
    <col min="2342" max="2342" width="26.7109375" style="98" customWidth="1"/>
    <col min="2343" max="2344" width="11.42578125" style="98" customWidth="1"/>
    <col min="2345" max="2345" width="14.28515625" style="98" customWidth="1"/>
    <col min="2346" max="2346" width="25" style="98" customWidth="1"/>
    <col min="2347" max="2348" width="11.42578125" style="98" customWidth="1"/>
    <col min="2349" max="2349" width="19.7109375" style="98" customWidth="1"/>
    <col min="2350" max="2350" width="11.42578125" style="98" customWidth="1"/>
    <col min="2351" max="2351" width="14.7109375" style="98" customWidth="1"/>
    <col min="2352" max="2358" width="11.42578125" style="98" customWidth="1"/>
    <col min="2359" max="2359" width="33.5703125" style="98" customWidth="1"/>
    <col min="2360" max="2593" width="11.42578125" style="98"/>
    <col min="2594" max="2594" width="15.7109375" style="98" customWidth="1"/>
    <col min="2595" max="2595" width="10.28515625" style="98" customWidth="1"/>
    <col min="2596" max="2596" width="16.42578125" style="98" customWidth="1"/>
    <col min="2597" max="2597" width="18.140625" style="98" customWidth="1"/>
    <col min="2598" max="2598" width="26.7109375" style="98" customWidth="1"/>
    <col min="2599" max="2600" width="11.42578125" style="98" customWidth="1"/>
    <col min="2601" max="2601" width="14.28515625" style="98" customWidth="1"/>
    <col min="2602" max="2602" width="25" style="98" customWidth="1"/>
    <col min="2603" max="2604" width="11.42578125" style="98" customWidth="1"/>
    <col min="2605" max="2605" width="19.7109375" style="98" customWidth="1"/>
    <col min="2606" max="2606" width="11.42578125" style="98" customWidth="1"/>
    <col min="2607" max="2607" width="14.7109375" style="98" customWidth="1"/>
    <col min="2608" max="2614" width="11.42578125" style="98" customWidth="1"/>
    <col min="2615" max="2615" width="33.5703125" style="98" customWidth="1"/>
    <col min="2616" max="2849" width="11.42578125" style="98"/>
    <col min="2850" max="2850" width="15.7109375" style="98" customWidth="1"/>
    <col min="2851" max="2851" width="10.28515625" style="98" customWidth="1"/>
    <col min="2852" max="2852" width="16.42578125" style="98" customWidth="1"/>
    <col min="2853" max="2853" width="18.140625" style="98" customWidth="1"/>
    <col min="2854" max="2854" width="26.7109375" style="98" customWidth="1"/>
    <col min="2855" max="2856" width="11.42578125" style="98" customWidth="1"/>
    <col min="2857" max="2857" width="14.28515625" style="98" customWidth="1"/>
    <col min="2858" max="2858" width="25" style="98" customWidth="1"/>
    <col min="2859" max="2860" width="11.42578125" style="98" customWidth="1"/>
    <col min="2861" max="2861" width="19.7109375" style="98" customWidth="1"/>
    <col min="2862" max="2862" width="11.42578125" style="98" customWidth="1"/>
    <col min="2863" max="2863" width="14.7109375" style="98" customWidth="1"/>
    <col min="2864" max="2870" width="11.42578125" style="98" customWidth="1"/>
    <col min="2871" max="2871" width="33.5703125" style="98" customWidth="1"/>
    <col min="2872" max="3105" width="11.42578125" style="98"/>
    <col min="3106" max="3106" width="15.7109375" style="98" customWidth="1"/>
    <col min="3107" max="3107" width="10.28515625" style="98" customWidth="1"/>
    <col min="3108" max="3108" width="16.42578125" style="98" customWidth="1"/>
    <col min="3109" max="3109" width="18.140625" style="98" customWidth="1"/>
    <col min="3110" max="3110" width="26.7109375" style="98" customWidth="1"/>
    <col min="3111" max="3112" width="11.42578125" style="98" customWidth="1"/>
    <col min="3113" max="3113" width="14.28515625" style="98" customWidth="1"/>
    <col min="3114" max="3114" width="25" style="98" customWidth="1"/>
    <col min="3115" max="3116" width="11.42578125" style="98" customWidth="1"/>
    <col min="3117" max="3117" width="19.7109375" style="98" customWidth="1"/>
    <col min="3118" max="3118" width="11.42578125" style="98" customWidth="1"/>
    <col min="3119" max="3119" width="14.7109375" style="98" customWidth="1"/>
    <col min="3120" max="3126" width="11.42578125" style="98" customWidth="1"/>
    <col min="3127" max="3127" width="33.5703125" style="98" customWidth="1"/>
    <col min="3128" max="3361" width="11.42578125" style="98"/>
    <col min="3362" max="3362" width="15.7109375" style="98" customWidth="1"/>
    <col min="3363" max="3363" width="10.28515625" style="98" customWidth="1"/>
    <col min="3364" max="3364" width="16.42578125" style="98" customWidth="1"/>
    <col min="3365" max="3365" width="18.140625" style="98" customWidth="1"/>
    <col min="3366" max="3366" width="26.7109375" style="98" customWidth="1"/>
    <col min="3367" max="3368" width="11.42578125" style="98" customWidth="1"/>
    <col min="3369" max="3369" width="14.28515625" style="98" customWidth="1"/>
    <col min="3370" max="3370" width="25" style="98" customWidth="1"/>
    <col min="3371" max="3372" width="11.42578125" style="98" customWidth="1"/>
    <col min="3373" max="3373" width="19.7109375" style="98" customWidth="1"/>
    <col min="3374" max="3374" width="11.42578125" style="98" customWidth="1"/>
    <col min="3375" max="3375" width="14.7109375" style="98" customWidth="1"/>
    <col min="3376" max="3382" width="11.42578125" style="98" customWidth="1"/>
    <col min="3383" max="3383" width="33.5703125" style="98" customWidth="1"/>
    <col min="3384" max="3617" width="11.42578125" style="98"/>
    <col min="3618" max="3618" width="15.7109375" style="98" customWidth="1"/>
    <col min="3619" max="3619" width="10.28515625" style="98" customWidth="1"/>
    <col min="3620" max="3620" width="16.42578125" style="98" customWidth="1"/>
    <col min="3621" max="3621" width="18.140625" style="98" customWidth="1"/>
    <col min="3622" max="3622" width="26.7109375" style="98" customWidth="1"/>
    <col min="3623" max="3624" width="11.42578125" style="98" customWidth="1"/>
    <col min="3625" max="3625" width="14.28515625" style="98" customWidth="1"/>
    <col min="3626" max="3626" width="25" style="98" customWidth="1"/>
    <col min="3627" max="3628" width="11.42578125" style="98" customWidth="1"/>
    <col min="3629" max="3629" width="19.7109375" style="98" customWidth="1"/>
    <col min="3630" max="3630" width="11.42578125" style="98" customWidth="1"/>
    <col min="3631" max="3631" width="14.7109375" style="98" customWidth="1"/>
    <col min="3632" max="3638" width="11.42578125" style="98" customWidth="1"/>
    <col min="3639" max="3639" width="33.5703125" style="98" customWidth="1"/>
    <col min="3640" max="3873" width="11.42578125" style="98"/>
    <col min="3874" max="3874" width="15.7109375" style="98" customWidth="1"/>
    <col min="3875" max="3875" width="10.28515625" style="98" customWidth="1"/>
    <col min="3876" max="3876" width="16.42578125" style="98" customWidth="1"/>
    <col min="3877" max="3877" width="18.140625" style="98" customWidth="1"/>
    <col min="3878" max="3878" width="26.7109375" style="98" customWidth="1"/>
    <col min="3879" max="3880" width="11.42578125" style="98" customWidth="1"/>
    <col min="3881" max="3881" width="14.28515625" style="98" customWidth="1"/>
    <col min="3882" max="3882" width="25" style="98" customWidth="1"/>
    <col min="3883" max="3884" width="11.42578125" style="98" customWidth="1"/>
    <col min="3885" max="3885" width="19.7109375" style="98" customWidth="1"/>
    <col min="3886" max="3886" width="11.42578125" style="98" customWidth="1"/>
    <col min="3887" max="3887" width="14.7109375" style="98" customWidth="1"/>
    <col min="3888" max="3894" width="11.42578125" style="98" customWidth="1"/>
    <col min="3895" max="3895" width="33.5703125" style="98" customWidth="1"/>
    <col min="3896" max="4129" width="11.42578125" style="98"/>
    <col min="4130" max="4130" width="15.7109375" style="98" customWidth="1"/>
    <col min="4131" max="4131" width="10.28515625" style="98" customWidth="1"/>
    <col min="4132" max="4132" width="16.42578125" style="98" customWidth="1"/>
    <col min="4133" max="4133" width="18.140625" style="98" customWidth="1"/>
    <col min="4134" max="4134" width="26.7109375" style="98" customWidth="1"/>
    <col min="4135" max="4136" width="11.42578125" style="98" customWidth="1"/>
    <col min="4137" max="4137" width="14.28515625" style="98" customWidth="1"/>
    <col min="4138" max="4138" width="25" style="98" customWidth="1"/>
    <col min="4139" max="4140" width="11.42578125" style="98" customWidth="1"/>
    <col min="4141" max="4141" width="19.7109375" style="98" customWidth="1"/>
    <col min="4142" max="4142" width="11.42578125" style="98" customWidth="1"/>
    <col min="4143" max="4143" width="14.7109375" style="98" customWidth="1"/>
    <col min="4144" max="4150" width="11.42578125" style="98" customWidth="1"/>
    <col min="4151" max="4151" width="33.5703125" style="98" customWidth="1"/>
    <col min="4152" max="4385" width="11.42578125" style="98"/>
    <col min="4386" max="4386" width="15.7109375" style="98" customWidth="1"/>
    <col min="4387" max="4387" width="10.28515625" style="98" customWidth="1"/>
    <col min="4388" max="4388" width="16.42578125" style="98" customWidth="1"/>
    <col min="4389" max="4389" width="18.140625" style="98" customWidth="1"/>
    <col min="4390" max="4390" width="26.7109375" style="98" customWidth="1"/>
    <col min="4391" max="4392" width="11.42578125" style="98" customWidth="1"/>
    <col min="4393" max="4393" width="14.28515625" style="98" customWidth="1"/>
    <col min="4394" max="4394" width="25" style="98" customWidth="1"/>
    <col min="4395" max="4396" width="11.42578125" style="98" customWidth="1"/>
    <col min="4397" max="4397" width="19.7109375" style="98" customWidth="1"/>
    <col min="4398" max="4398" width="11.42578125" style="98" customWidth="1"/>
    <col min="4399" max="4399" width="14.7109375" style="98" customWidth="1"/>
    <col min="4400" max="4406" width="11.42578125" style="98" customWidth="1"/>
    <col min="4407" max="4407" width="33.5703125" style="98" customWidth="1"/>
    <col min="4408" max="4641" width="11.42578125" style="98"/>
    <col min="4642" max="4642" width="15.7109375" style="98" customWidth="1"/>
    <col min="4643" max="4643" width="10.28515625" style="98" customWidth="1"/>
    <col min="4644" max="4644" width="16.42578125" style="98" customWidth="1"/>
    <col min="4645" max="4645" width="18.140625" style="98" customWidth="1"/>
    <col min="4646" max="4646" width="26.7109375" style="98" customWidth="1"/>
    <col min="4647" max="4648" width="11.42578125" style="98" customWidth="1"/>
    <col min="4649" max="4649" width="14.28515625" style="98" customWidth="1"/>
    <col min="4650" max="4650" width="25" style="98" customWidth="1"/>
    <col min="4651" max="4652" width="11.42578125" style="98" customWidth="1"/>
    <col min="4653" max="4653" width="19.7109375" style="98" customWidth="1"/>
    <col min="4654" max="4654" width="11.42578125" style="98" customWidth="1"/>
    <col min="4655" max="4655" width="14.7109375" style="98" customWidth="1"/>
    <col min="4656" max="4662" width="11.42578125" style="98" customWidth="1"/>
    <col min="4663" max="4663" width="33.5703125" style="98" customWidth="1"/>
    <col min="4664" max="4897" width="11.42578125" style="98"/>
    <col min="4898" max="4898" width="15.7109375" style="98" customWidth="1"/>
    <col min="4899" max="4899" width="10.28515625" style="98" customWidth="1"/>
    <col min="4900" max="4900" width="16.42578125" style="98" customWidth="1"/>
    <col min="4901" max="4901" width="18.140625" style="98" customWidth="1"/>
    <col min="4902" max="4902" width="26.7109375" style="98" customWidth="1"/>
    <col min="4903" max="4904" width="11.42578125" style="98" customWidth="1"/>
    <col min="4905" max="4905" width="14.28515625" style="98" customWidth="1"/>
    <col min="4906" max="4906" width="25" style="98" customWidth="1"/>
    <col min="4907" max="4908" width="11.42578125" style="98" customWidth="1"/>
    <col min="4909" max="4909" width="19.7109375" style="98" customWidth="1"/>
    <col min="4910" max="4910" width="11.42578125" style="98" customWidth="1"/>
    <col min="4911" max="4911" width="14.7109375" style="98" customWidth="1"/>
    <col min="4912" max="4918" width="11.42578125" style="98" customWidth="1"/>
    <col min="4919" max="4919" width="33.5703125" style="98" customWidth="1"/>
    <col min="4920" max="5153" width="11.42578125" style="98"/>
    <col min="5154" max="5154" width="15.7109375" style="98" customWidth="1"/>
    <col min="5155" max="5155" width="10.28515625" style="98" customWidth="1"/>
    <col min="5156" max="5156" width="16.42578125" style="98" customWidth="1"/>
    <col min="5157" max="5157" width="18.140625" style="98" customWidth="1"/>
    <col min="5158" max="5158" width="26.7109375" style="98" customWidth="1"/>
    <col min="5159" max="5160" width="11.42578125" style="98" customWidth="1"/>
    <col min="5161" max="5161" width="14.28515625" style="98" customWidth="1"/>
    <col min="5162" max="5162" width="25" style="98" customWidth="1"/>
    <col min="5163" max="5164" width="11.42578125" style="98" customWidth="1"/>
    <col min="5165" max="5165" width="19.7109375" style="98" customWidth="1"/>
    <col min="5166" max="5166" width="11.42578125" style="98" customWidth="1"/>
    <col min="5167" max="5167" width="14.7109375" style="98" customWidth="1"/>
    <col min="5168" max="5174" width="11.42578125" style="98" customWidth="1"/>
    <col min="5175" max="5175" width="33.5703125" style="98" customWidth="1"/>
    <col min="5176" max="5409" width="11.42578125" style="98"/>
    <col min="5410" max="5410" width="15.7109375" style="98" customWidth="1"/>
    <col min="5411" max="5411" width="10.28515625" style="98" customWidth="1"/>
    <col min="5412" max="5412" width="16.42578125" style="98" customWidth="1"/>
    <col min="5413" max="5413" width="18.140625" style="98" customWidth="1"/>
    <col min="5414" max="5414" width="26.7109375" style="98" customWidth="1"/>
    <col min="5415" max="5416" width="11.42578125" style="98" customWidth="1"/>
    <col min="5417" max="5417" width="14.28515625" style="98" customWidth="1"/>
    <col min="5418" max="5418" width="25" style="98" customWidth="1"/>
    <col min="5419" max="5420" width="11.42578125" style="98" customWidth="1"/>
    <col min="5421" max="5421" width="19.7109375" style="98" customWidth="1"/>
    <col min="5422" max="5422" width="11.42578125" style="98" customWidth="1"/>
    <col min="5423" max="5423" width="14.7109375" style="98" customWidth="1"/>
    <col min="5424" max="5430" width="11.42578125" style="98" customWidth="1"/>
    <col min="5431" max="5431" width="33.5703125" style="98" customWidth="1"/>
    <col min="5432" max="5665" width="11.42578125" style="98"/>
    <col min="5666" max="5666" width="15.7109375" style="98" customWidth="1"/>
    <col min="5667" max="5667" width="10.28515625" style="98" customWidth="1"/>
    <col min="5668" max="5668" width="16.42578125" style="98" customWidth="1"/>
    <col min="5669" max="5669" width="18.140625" style="98" customWidth="1"/>
    <col min="5670" max="5670" width="26.7109375" style="98" customWidth="1"/>
    <col min="5671" max="5672" width="11.42578125" style="98" customWidth="1"/>
    <col min="5673" max="5673" width="14.28515625" style="98" customWidth="1"/>
    <col min="5674" max="5674" width="25" style="98" customWidth="1"/>
    <col min="5675" max="5676" width="11.42578125" style="98" customWidth="1"/>
    <col min="5677" max="5677" width="19.7109375" style="98" customWidth="1"/>
    <col min="5678" max="5678" width="11.42578125" style="98" customWidth="1"/>
    <col min="5679" max="5679" width="14.7109375" style="98" customWidth="1"/>
    <col min="5680" max="5686" width="11.42578125" style="98" customWidth="1"/>
    <col min="5687" max="5687" width="33.5703125" style="98" customWidth="1"/>
    <col min="5688" max="5921" width="11.42578125" style="98"/>
    <col min="5922" max="5922" width="15.7109375" style="98" customWidth="1"/>
    <col min="5923" max="5923" width="10.28515625" style="98" customWidth="1"/>
    <col min="5924" max="5924" width="16.42578125" style="98" customWidth="1"/>
    <col min="5925" max="5925" width="18.140625" style="98" customWidth="1"/>
    <col min="5926" max="5926" width="26.7109375" style="98" customWidth="1"/>
    <col min="5927" max="5928" width="11.42578125" style="98" customWidth="1"/>
    <col min="5929" max="5929" width="14.28515625" style="98" customWidth="1"/>
    <col min="5930" max="5930" width="25" style="98" customWidth="1"/>
    <col min="5931" max="5932" width="11.42578125" style="98" customWidth="1"/>
    <col min="5933" max="5933" width="19.7109375" style="98" customWidth="1"/>
    <col min="5934" max="5934" width="11.42578125" style="98" customWidth="1"/>
    <col min="5935" max="5935" width="14.7109375" style="98" customWidth="1"/>
    <col min="5936" max="5942" width="11.42578125" style="98" customWidth="1"/>
    <col min="5943" max="5943" width="33.5703125" style="98" customWidth="1"/>
    <col min="5944" max="6177" width="11.42578125" style="98"/>
    <col min="6178" max="6178" width="15.7109375" style="98" customWidth="1"/>
    <col min="6179" max="6179" width="10.28515625" style="98" customWidth="1"/>
    <col min="6180" max="6180" width="16.42578125" style="98" customWidth="1"/>
    <col min="6181" max="6181" width="18.140625" style="98" customWidth="1"/>
    <col min="6182" max="6182" width="26.7109375" style="98" customWidth="1"/>
    <col min="6183" max="6184" width="11.42578125" style="98" customWidth="1"/>
    <col min="6185" max="6185" width="14.28515625" style="98" customWidth="1"/>
    <col min="6186" max="6186" width="25" style="98" customWidth="1"/>
    <col min="6187" max="6188" width="11.42578125" style="98" customWidth="1"/>
    <col min="6189" max="6189" width="19.7109375" style="98" customWidth="1"/>
    <col min="6190" max="6190" width="11.42578125" style="98" customWidth="1"/>
    <col min="6191" max="6191" width="14.7109375" style="98" customWidth="1"/>
    <col min="6192" max="6198" width="11.42578125" style="98" customWidth="1"/>
    <col min="6199" max="6199" width="33.5703125" style="98" customWidth="1"/>
    <col min="6200" max="6433" width="11.42578125" style="98"/>
    <col min="6434" max="6434" width="15.7109375" style="98" customWidth="1"/>
    <col min="6435" max="6435" width="10.28515625" style="98" customWidth="1"/>
    <col min="6436" max="6436" width="16.42578125" style="98" customWidth="1"/>
    <col min="6437" max="6437" width="18.140625" style="98" customWidth="1"/>
    <col min="6438" max="6438" width="26.7109375" style="98" customWidth="1"/>
    <col min="6439" max="6440" width="11.42578125" style="98" customWidth="1"/>
    <col min="6441" max="6441" width="14.28515625" style="98" customWidth="1"/>
    <col min="6442" max="6442" width="25" style="98" customWidth="1"/>
    <col min="6443" max="6444" width="11.42578125" style="98" customWidth="1"/>
    <col min="6445" max="6445" width="19.7109375" style="98" customWidth="1"/>
    <col min="6446" max="6446" width="11.42578125" style="98" customWidth="1"/>
    <col min="6447" max="6447" width="14.7109375" style="98" customWidth="1"/>
    <col min="6448" max="6454" width="11.42578125" style="98" customWidth="1"/>
    <col min="6455" max="6455" width="33.5703125" style="98" customWidth="1"/>
    <col min="6456" max="6689" width="11.42578125" style="98"/>
    <col min="6690" max="6690" width="15.7109375" style="98" customWidth="1"/>
    <col min="6691" max="6691" width="10.28515625" style="98" customWidth="1"/>
    <col min="6692" max="6692" width="16.42578125" style="98" customWidth="1"/>
    <col min="6693" max="6693" width="18.140625" style="98" customWidth="1"/>
    <col min="6694" max="6694" width="26.7109375" style="98" customWidth="1"/>
    <col min="6695" max="6696" width="11.42578125" style="98" customWidth="1"/>
    <col min="6697" max="6697" width="14.28515625" style="98" customWidth="1"/>
    <col min="6698" max="6698" width="25" style="98" customWidth="1"/>
    <col min="6699" max="6700" width="11.42578125" style="98" customWidth="1"/>
    <col min="6701" max="6701" width="19.7109375" style="98" customWidth="1"/>
    <col min="6702" max="6702" width="11.42578125" style="98" customWidth="1"/>
    <col min="6703" max="6703" width="14.7109375" style="98" customWidth="1"/>
    <col min="6704" max="6710" width="11.42578125" style="98" customWidth="1"/>
    <col min="6711" max="6711" width="33.5703125" style="98" customWidth="1"/>
    <col min="6712" max="6945" width="11.42578125" style="98"/>
    <col min="6946" max="6946" width="15.7109375" style="98" customWidth="1"/>
    <col min="6947" max="6947" width="10.28515625" style="98" customWidth="1"/>
    <col min="6948" max="6948" width="16.42578125" style="98" customWidth="1"/>
    <col min="6949" max="6949" width="18.140625" style="98" customWidth="1"/>
    <col min="6950" max="6950" width="26.7109375" style="98" customWidth="1"/>
    <col min="6951" max="6952" width="11.42578125" style="98" customWidth="1"/>
    <col min="6953" max="6953" width="14.28515625" style="98" customWidth="1"/>
    <col min="6954" max="6954" width="25" style="98" customWidth="1"/>
    <col min="6955" max="6956" width="11.42578125" style="98" customWidth="1"/>
    <col min="6957" max="6957" width="19.7109375" style="98" customWidth="1"/>
    <col min="6958" max="6958" width="11.42578125" style="98" customWidth="1"/>
    <col min="6959" max="6959" width="14.7109375" style="98" customWidth="1"/>
    <col min="6960" max="6966" width="11.42578125" style="98" customWidth="1"/>
    <col min="6967" max="6967" width="33.5703125" style="98" customWidth="1"/>
    <col min="6968" max="7201" width="11.42578125" style="98"/>
    <col min="7202" max="7202" width="15.7109375" style="98" customWidth="1"/>
    <col min="7203" max="7203" width="10.28515625" style="98" customWidth="1"/>
    <col min="7204" max="7204" width="16.42578125" style="98" customWidth="1"/>
    <col min="7205" max="7205" width="18.140625" style="98" customWidth="1"/>
    <col min="7206" max="7206" width="26.7109375" style="98" customWidth="1"/>
    <col min="7207" max="7208" width="11.42578125" style="98" customWidth="1"/>
    <col min="7209" max="7209" width="14.28515625" style="98" customWidth="1"/>
    <col min="7210" max="7210" width="25" style="98" customWidth="1"/>
    <col min="7211" max="7212" width="11.42578125" style="98" customWidth="1"/>
    <col min="7213" max="7213" width="19.7109375" style="98" customWidth="1"/>
    <col min="7214" max="7214" width="11.42578125" style="98" customWidth="1"/>
    <col min="7215" max="7215" width="14.7109375" style="98" customWidth="1"/>
    <col min="7216" max="7222" width="11.42578125" style="98" customWidth="1"/>
    <col min="7223" max="7223" width="33.5703125" style="98" customWidth="1"/>
    <col min="7224" max="7457" width="11.42578125" style="98"/>
    <col min="7458" max="7458" width="15.7109375" style="98" customWidth="1"/>
    <col min="7459" max="7459" width="10.28515625" style="98" customWidth="1"/>
    <col min="7460" max="7460" width="16.42578125" style="98" customWidth="1"/>
    <col min="7461" max="7461" width="18.140625" style="98" customWidth="1"/>
    <col min="7462" max="7462" width="26.7109375" style="98" customWidth="1"/>
    <col min="7463" max="7464" width="11.42578125" style="98" customWidth="1"/>
    <col min="7465" max="7465" width="14.28515625" style="98" customWidth="1"/>
    <col min="7466" max="7466" width="25" style="98" customWidth="1"/>
    <col min="7467" max="7468" width="11.42578125" style="98" customWidth="1"/>
    <col min="7469" max="7469" width="19.7109375" style="98" customWidth="1"/>
    <col min="7470" max="7470" width="11.42578125" style="98" customWidth="1"/>
    <col min="7471" max="7471" width="14.7109375" style="98" customWidth="1"/>
    <col min="7472" max="7478" width="11.42578125" style="98" customWidth="1"/>
    <col min="7479" max="7479" width="33.5703125" style="98" customWidth="1"/>
    <col min="7480" max="7713" width="11.42578125" style="98"/>
    <col min="7714" max="7714" width="15.7109375" style="98" customWidth="1"/>
    <col min="7715" max="7715" width="10.28515625" style="98" customWidth="1"/>
    <col min="7716" max="7716" width="16.42578125" style="98" customWidth="1"/>
    <col min="7717" max="7717" width="18.140625" style="98" customWidth="1"/>
    <col min="7718" max="7718" width="26.7109375" style="98" customWidth="1"/>
    <col min="7719" max="7720" width="11.42578125" style="98" customWidth="1"/>
    <col min="7721" max="7721" width="14.28515625" style="98" customWidth="1"/>
    <col min="7722" max="7722" width="25" style="98" customWidth="1"/>
    <col min="7723" max="7724" width="11.42578125" style="98" customWidth="1"/>
    <col min="7725" max="7725" width="19.7109375" style="98" customWidth="1"/>
    <col min="7726" max="7726" width="11.42578125" style="98" customWidth="1"/>
    <col min="7727" max="7727" width="14.7109375" style="98" customWidth="1"/>
    <col min="7728" max="7734" width="11.42578125" style="98" customWidth="1"/>
    <col min="7735" max="7735" width="33.5703125" style="98" customWidth="1"/>
    <col min="7736" max="7969" width="11.42578125" style="98"/>
    <col min="7970" max="7970" width="15.7109375" style="98" customWidth="1"/>
    <col min="7971" max="7971" width="10.28515625" style="98" customWidth="1"/>
    <col min="7972" max="7972" width="16.42578125" style="98" customWidth="1"/>
    <col min="7973" max="7973" width="18.140625" style="98" customWidth="1"/>
    <col min="7974" max="7974" width="26.7109375" style="98" customWidth="1"/>
    <col min="7975" max="7976" width="11.42578125" style="98" customWidth="1"/>
    <col min="7977" max="7977" width="14.28515625" style="98" customWidth="1"/>
    <col min="7978" max="7978" width="25" style="98" customWidth="1"/>
    <col min="7979" max="7980" width="11.42578125" style="98" customWidth="1"/>
    <col min="7981" max="7981" width="19.7109375" style="98" customWidth="1"/>
    <col min="7982" max="7982" width="11.42578125" style="98" customWidth="1"/>
    <col min="7983" max="7983" width="14.7109375" style="98" customWidth="1"/>
    <col min="7984" max="7990" width="11.42578125" style="98" customWidth="1"/>
    <col min="7991" max="7991" width="33.5703125" style="98" customWidth="1"/>
    <col min="7992" max="8225" width="11.42578125" style="98"/>
    <col min="8226" max="8226" width="15.7109375" style="98" customWidth="1"/>
    <col min="8227" max="8227" width="10.28515625" style="98" customWidth="1"/>
    <col min="8228" max="8228" width="16.42578125" style="98" customWidth="1"/>
    <col min="8229" max="8229" width="18.140625" style="98" customWidth="1"/>
    <col min="8230" max="8230" width="26.7109375" style="98" customWidth="1"/>
    <col min="8231" max="8232" width="11.42578125" style="98" customWidth="1"/>
    <col min="8233" max="8233" width="14.28515625" style="98" customWidth="1"/>
    <col min="8234" max="8234" width="25" style="98" customWidth="1"/>
    <col min="8235" max="8236" width="11.42578125" style="98" customWidth="1"/>
    <col min="8237" max="8237" width="19.7109375" style="98" customWidth="1"/>
    <col min="8238" max="8238" width="11.42578125" style="98" customWidth="1"/>
    <col min="8239" max="8239" width="14.7109375" style="98" customWidth="1"/>
    <col min="8240" max="8246" width="11.42578125" style="98" customWidth="1"/>
    <col min="8247" max="8247" width="33.5703125" style="98" customWidth="1"/>
    <col min="8248" max="8481" width="11.42578125" style="98"/>
    <col min="8482" max="8482" width="15.7109375" style="98" customWidth="1"/>
    <col min="8483" max="8483" width="10.28515625" style="98" customWidth="1"/>
    <col min="8484" max="8484" width="16.42578125" style="98" customWidth="1"/>
    <col min="8485" max="8485" width="18.140625" style="98" customWidth="1"/>
    <col min="8486" max="8486" width="26.7109375" style="98" customWidth="1"/>
    <col min="8487" max="8488" width="11.42578125" style="98" customWidth="1"/>
    <col min="8489" max="8489" width="14.28515625" style="98" customWidth="1"/>
    <col min="8490" max="8490" width="25" style="98" customWidth="1"/>
    <col min="8491" max="8492" width="11.42578125" style="98" customWidth="1"/>
    <col min="8493" max="8493" width="19.7109375" style="98" customWidth="1"/>
    <col min="8494" max="8494" width="11.42578125" style="98" customWidth="1"/>
    <col min="8495" max="8495" width="14.7109375" style="98" customWidth="1"/>
    <col min="8496" max="8502" width="11.42578125" style="98" customWidth="1"/>
    <col min="8503" max="8503" width="33.5703125" style="98" customWidth="1"/>
    <col min="8504" max="8737" width="11.42578125" style="98"/>
    <col min="8738" max="8738" width="15.7109375" style="98" customWidth="1"/>
    <col min="8739" max="8739" width="10.28515625" style="98" customWidth="1"/>
    <col min="8740" max="8740" width="16.42578125" style="98" customWidth="1"/>
    <col min="8741" max="8741" width="18.140625" style="98" customWidth="1"/>
    <col min="8742" max="8742" width="26.7109375" style="98" customWidth="1"/>
    <col min="8743" max="8744" width="11.42578125" style="98" customWidth="1"/>
    <col min="8745" max="8745" width="14.28515625" style="98" customWidth="1"/>
    <col min="8746" max="8746" width="25" style="98" customWidth="1"/>
    <col min="8747" max="8748" width="11.42578125" style="98" customWidth="1"/>
    <col min="8749" max="8749" width="19.7109375" style="98" customWidth="1"/>
    <col min="8750" max="8750" width="11.42578125" style="98" customWidth="1"/>
    <col min="8751" max="8751" width="14.7109375" style="98" customWidth="1"/>
    <col min="8752" max="8758" width="11.42578125" style="98" customWidth="1"/>
    <col min="8759" max="8759" width="33.5703125" style="98" customWidth="1"/>
    <col min="8760" max="8993" width="11.42578125" style="98"/>
    <col min="8994" max="8994" width="15.7109375" style="98" customWidth="1"/>
    <col min="8995" max="8995" width="10.28515625" style="98" customWidth="1"/>
    <col min="8996" max="8996" width="16.42578125" style="98" customWidth="1"/>
    <col min="8997" max="8997" width="18.140625" style="98" customWidth="1"/>
    <col min="8998" max="8998" width="26.7109375" style="98" customWidth="1"/>
    <col min="8999" max="9000" width="11.42578125" style="98" customWidth="1"/>
    <col min="9001" max="9001" width="14.28515625" style="98" customWidth="1"/>
    <col min="9002" max="9002" width="25" style="98" customWidth="1"/>
    <col min="9003" max="9004" width="11.42578125" style="98" customWidth="1"/>
    <col min="9005" max="9005" width="19.7109375" style="98" customWidth="1"/>
    <col min="9006" max="9006" width="11.42578125" style="98" customWidth="1"/>
    <col min="9007" max="9007" width="14.7109375" style="98" customWidth="1"/>
    <col min="9008" max="9014" width="11.42578125" style="98" customWidth="1"/>
    <col min="9015" max="9015" width="33.5703125" style="98" customWidth="1"/>
    <col min="9016" max="9249" width="11.42578125" style="98"/>
    <col min="9250" max="9250" width="15.7109375" style="98" customWidth="1"/>
    <col min="9251" max="9251" width="10.28515625" style="98" customWidth="1"/>
    <col min="9252" max="9252" width="16.42578125" style="98" customWidth="1"/>
    <col min="9253" max="9253" width="18.140625" style="98" customWidth="1"/>
    <col min="9254" max="9254" width="26.7109375" style="98" customWidth="1"/>
    <col min="9255" max="9256" width="11.42578125" style="98" customWidth="1"/>
    <col min="9257" max="9257" width="14.28515625" style="98" customWidth="1"/>
    <col min="9258" max="9258" width="25" style="98" customWidth="1"/>
    <col min="9259" max="9260" width="11.42578125" style="98" customWidth="1"/>
    <col min="9261" max="9261" width="19.7109375" style="98" customWidth="1"/>
    <col min="9262" max="9262" width="11.42578125" style="98" customWidth="1"/>
    <col min="9263" max="9263" width="14.7109375" style="98" customWidth="1"/>
    <col min="9264" max="9270" width="11.42578125" style="98" customWidth="1"/>
    <col min="9271" max="9271" width="33.5703125" style="98" customWidth="1"/>
    <col min="9272" max="9505" width="11.42578125" style="98"/>
    <col min="9506" max="9506" width="15.7109375" style="98" customWidth="1"/>
    <col min="9507" max="9507" width="10.28515625" style="98" customWidth="1"/>
    <col min="9508" max="9508" width="16.42578125" style="98" customWidth="1"/>
    <col min="9509" max="9509" width="18.140625" style="98" customWidth="1"/>
    <col min="9510" max="9510" width="26.7109375" style="98" customWidth="1"/>
    <col min="9511" max="9512" width="11.42578125" style="98" customWidth="1"/>
    <col min="9513" max="9513" width="14.28515625" style="98" customWidth="1"/>
    <col min="9514" max="9514" width="25" style="98" customWidth="1"/>
    <col min="9515" max="9516" width="11.42578125" style="98" customWidth="1"/>
    <col min="9517" max="9517" width="19.7109375" style="98" customWidth="1"/>
    <col min="9518" max="9518" width="11.42578125" style="98" customWidth="1"/>
    <col min="9519" max="9519" width="14.7109375" style="98" customWidth="1"/>
    <col min="9520" max="9526" width="11.42578125" style="98" customWidth="1"/>
    <col min="9527" max="9527" width="33.5703125" style="98" customWidth="1"/>
    <col min="9528" max="9761" width="11.42578125" style="98"/>
    <col min="9762" max="9762" width="15.7109375" style="98" customWidth="1"/>
    <col min="9763" max="9763" width="10.28515625" style="98" customWidth="1"/>
    <col min="9764" max="9764" width="16.42578125" style="98" customWidth="1"/>
    <col min="9765" max="9765" width="18.140625" style="98" customWidth="1"/>
    <col min="9766" max="9766" width="26.7109375" style="98" customWidth="1"/>
    <col min="9767" max="9768" width="11.42578125" style="98" customWidth="1"/>
    <col min="9769" max="9769" width="14.28515625" style="98" customWidth="1"/>
    <col min="9770" max="9770" width="25" style="98" customWidth="1"/>
    <col min="9771" max="9772" width="11.42578125" style="98" customWidth="1"/>
    <col min="9773" max="9773" width="19.7109375" style="98" customWidth="1"/>
    <col min="9774" max="9774" width="11.42578125" style="98" customWidth="1"/>
    <col min="9775" max="9775" width="14.7109375" style="98" customWidth="1"/>
    <col min="9776" max="9782" width="11.42578125" style="98" customWidth="1"/>
    <col min="9783" max="9783" width="33.5703125" style="98" customWidth="1"/>
    <col min="9784" max="10017" width="11.42578125" style="98"/>
    <col min="10018" max="10018" width="15.7109375" style="98" customWidth="1"/>
    <col min="10019" max="10019" width="10.28515625" style="98" customWidth="1"/>
    <col min="10020" max="10020" width="16.42578125" style="98" customWidth="1"/>
    <col min="10021" max="10021" width="18.140625" style="98" customWidth="1"/>
    <col min="10022" max="10022" width="26.7109375" style="98" customWidth="1"/>
    <col min="10023" max="10024" width="11.42578125" style="98" customWidth="1"/>
    <col min="10025" max="10025" width="14.28515625" style="98" customWidth="1"/>
    <col min="10026" max="10026" width="25" style="98" customWidth="1"/>
    <col min="10027" max="10028" width="11.42578125" style="98" customWidth="1"/>
    <col min="10029" max="10029" width="19.7109375" style="98" customWidth="1"/>
    <col min="10030" max="10030" width="11.42578125" style="98" customWidth="1"/>
    <col min="10031" max="10031" width="14.7109375" style="98" customWidth="1"/>
    <col min="10032" max="10038" width="11.42578125" style="98" customWidth="1"/>
    <col min="10039" max="10039" width="33.5703125" style="98" customWidth="1"/>
    <col min="10040" max="10273" width="11.42578125" style="98"/>
    <col min="10274" max="10274" width="15.7109375" style="98" customWidth="1"/>
    <col min="10275" max="10275" width="10.28515625" style="98" customWidth="1"/>
    <col min="10276" max="10276" width="16.42578125" style="98" customWidth="1"/>
    <col min="10277" max="10277" width="18.140625" style="98" customWidth="1"/>
    <col min="10278" max="10278" width="26.7109375" style="98" customWidth="1"/>
    <col min="10279" max="10280" width="11.42578125" style="98" customWidth="1"/>
    <col min="10281" max="10281" width="14.28515625" style="98" customWidth="1"/>
    <col min="10282" max="10282" width="25" style="98" customWidth="1"/>
    <col min="10283" max="10284" width="11.42578125" style="98" customWidth="1"/>
    <col min="10285" max="10285" width="19.7109375" style="98" customWidth="1"/>
    <col min="10286" max="10286" width="11.42578125" style="98" customWidth="1"/>
    <col min="10287" max="10287" width="14.7109375" style="98" customWidth="1"/>
    <col min="10288" max="10294" width="11.42578125" style="98" customWidth="1"/>
    <col min="10295" max="10295" width="33.5703125" style="98" customWidth="1"/>
    <col min="10296" max="10529" width="11.42578125" style="98"/>
    <col min="10530" max="10530" width="15.7109375" style="98" customWidth="1"/>
    <col min="10531" max="10531" width="10.28515625" style="98" customWidth="1"/>
    <col min="10532" max="10532" width="16.42578125" style="98" customWidth="1"/>
    <col min="10533" max="10533" width="18.140625" style="98" customWidth="1"/>
    <col min="10534" max="10534" width="26.7109375" style="98" customWidth="1"/>
    <col min="10535" max="10536" width="11.42578125" style="98" customWidth="1"/>
    <col min="10537" max="10537" width="14.28515625" style="98" customWidth="1"/>
    <col min="10538" max="10538" width="25" style="98" customWidth="1"/>
    <col min="10539" max="10540" width="11.42578125" style="98" customWidth="1"/>
    <col min="10541" max="10541" width="19.7109375" style="98" customWidth="1"/>
    <col min="10542" max="10542" width="11.42578125" style="98" customWidth="1"/>
    <col min="10543" max="10543" width="14.7109375" style="98" customWidth="1"/>
    <col min="10544" max="10550" width="11.42578125" style="98" customWidth="1"/>
    <col min="10551" max="10551" width="33.5703125" style="98" customWidth="1"/>
    <col min="10552" max="10785" width="11.42578125" style="98"/>
    <col min="10786" max="10786" width="15.7109375" style="98" customWidth="1"/>
    <col min="10787" max="10787" width="10.28515625" style="98" customWidth="1"/>
    <col min="10788" max="10788" width="16.42578125" style="98" customWidth="1"/>
    <col min="10789" max="10789" width="18.140625" style="98" customWidth="1"/>
    <col min="10790" max="10790" width="26.7109375" style="98" customWidth="1"/>
    <col min="10791" max="10792" width="11.42578125" style="98" customWidth="1"/>
    <col min="10793" max="10793" width="14.28515625" style="98" customWidth="1"/>
    <col min="10794" max="10794" width="25" style="98" customWidth="1"/>
    <col min="10795" max="10796" width="11.42578125" style="98" customWidth="1"/>
    <col min="10797" max="10797" width="19.7109375" style="98" customWidth="1"/>
    <col min="10798" max="10798" width="11.42578125" style="98" customWidth="1"/>
    <col min="10799" max="10799" width="14.7109375" style="98" customWidth="1"/>
    <col min="10800" max="10806" width="11.42578125" style="98" customWidth="1"/>
    <col min="10807" max="10807" width="33.5703125" style="98" customWidth="1"/>
    <col min="10808" max="11041" width="11.42578125" style="98"/>
    <col min="11042" max="11042" width="15.7109375" style="98" customWidth="1"/>
    <col min="11043" max="11043" width="10.28515625" style="98" customWidth="1"/>
    <col min="11044" max="11044" width="16.42578125" style="98" customWidth="1"/>
    <col min="11045" max="11045" width="18.140625" style="98" customWidth="1"/>
    <col min="11046" max="11046" width="26.7109375" style="98" customWidth="1"/>
    <col min="11047" max="11048" width="11.42578125" style="98" customWidth="1"/>
    <col min="11049" max="11049" width="14.28515625" style="98" customWidth="1"/>
    <col min="11050" max="11050" width="25" style="98" customWidth="1"/>
    <col min="11051" max="11052" width="11.42578125" style="98" customWidth="1"/>
    <col min="11053" max="11053" width="19.7109375" style="98" customWidth="1"/>
    <col min="11054" max="11054" width="11.42578125" style="98" customWidth="1"/>
    <col min="11055" max="11055" width="14.7109375" style="98" customWidth="1"/>
    <col min="11056" max="11062" width="11.42578125" style="98" customWidth="1"/>
    <col min="11063" max="11063" width="33.5703125" style="98" customWidth="1"/>
    <col min="11064" max="11297" width="11.42578125" style="98"/>
    <col min="11298" max="11298" width="15.7109375" style="98" customWidth="1"/>
    <col min="11299" max="11299" width="10.28515625" style="98" customWidth="1"/>
    <col min="11300" max="11300" width="16.42578125" style="98" customWidth="1"/>
    <col min="11301" max="11301" width="18.140625" style="98" customWidth="1"/>
    <col min="11302" max="11302" width="26.7109375" style="98" customWidth="1"/>
    <col min="11303" max="11304" width="11.42578125" style="98" customWidth="1"/>
    <col min="11305" max="11305" width="14.28515625" style="98" customWidth="1"/>
    <col min="11306" max="11306" width="25" style="98" customWidth="1"/>
    <col min="11307" max="11308" width="11.42578125" style="98" customWidth="1"/>
    <col min="11309" max="11309" width="19.7109375" style="98" customWidth="1"/>
    <col min="11310" max="11310" width="11.42578125" style="98" customWidth="1"/>
    <col min="11311" max="11311" width="14.7109375" style="98" customWidth="1"/>
    <col min="11312" max="11318" width="11.42578125" style="98" customWidth="1"/>
    <col min="11319" max="11319" width="33.5703125" style="98" customWidth="1"/>
    <col min="11320" max="11553" width="11.42578125" style="98"/>
    <col min="11554" max="11554" width="15.7109375" style="98" customWidth="1"/>
    <col min="11555" max="11555" width="10.28515625" style="98" customWidth="1"/>
    <col min="11556" max="11556" width="16.42578125" style="98" customWidth="1"/>
    <col min="11557" max="11557" width="18.140625" style="98" customWidth="1"/>
    <col min="11558" max="11558" width="26.7109375" style="98" customWidth="1"/>
    <col min="11559" max="11560" width="11.42578125" style="98" customWidth="1"/>
    <col min="11561" max="11561" width="14.28515625" style="98" customWidth="1"/>
    <col min="11562" max="11562" width="25" style="98" customWidth="1"/>
    <col min="11563" max="11564" width="11.42578125" style="98" customWidth="1"/>
    <col min="11565" max="11565" width="19.7109375" style="98" customWidth="1"/>
    <col min="11566" max="11566" width="11.42578125" style="98" customWidth="1"/>
    <col min="11567" max="11567" width="14.7109375" style="98" customWidth="1"/>
    <col min="11568" max="11574" width="11.42578125" style="98" customWidth="1"/>
    <col min="11575" max="11575" width="33.5703125" style="98" customWidth="1"/>
    <col min="11576" max="11809" width="11.42578125" style="98"/>
    <col min="11810" max="11810" width="15.7109375" style="98" customWidth="1"/>
    <col min="11811" max="11811" width="10.28515625" style="98" customWidth="1"/>
    <col min="11812" max="11812" width="16.42578125" style="98" customWidth="1"/>
    <col min="11813" max="11813" width="18.140625" style="98" customWidth="1"/>
    <col min="11814" max="11814" width="26.7109375" style="98" customWidth="1"/>
    <col min="11815" max="11816" width="11.42578125" style="98" customWidth="1"/>
    <col min="11817" max="11817" width="14.28515625" style="98" customWidth="1"/>
    <col min="11818" max="11818" width="25" style="98" customWidth="1"/>
    <col min="11819" max="11820" width="11.42578125" style="98" customWidth="1"/>
    <col min="11821" max="11821" width="19.7109375" style="98" customWidth="1"/>
    <col min="11822" max="11822" width="11.42578125" style="98" customWidth="1"/>
    <col min="11823" max="11823" width="14.7109375" style="98" customWidth="1"/>
    <col min="11824" max="11830" width="11.42578125" style="98" customWidth="1"/>
    <col min="11831" max="11831" width="33.5703125" style="98" customWidth="1"/>
    <col min="11832" max="12065" width="11.42578125" style="98"/>
    <col min="12066" max="12066" width="15.7109375" style="98" customWidth="1"/>
    <col min="12067" max="12067" width="10.28515625" style="98" customWidth="1"/>
    <col min="12068" max="12068" width="16.42578125" style="98" customWidth="1"/>
    <col min="12069" max="12069" width="18.140625" style="98" customWidth="1"/>
    <col min="12070" max="12070" width="26.7109375" style="98" customWidth="1"/>
    <col min="12071" max="12072" width="11.42578125" style="98" customWidth="1"/>
    <col min="12073" max="12073" width="14.28515625" style="98" customWidth="1"/>
    <col min="12074" max="12074" width="25" style="98" customWidth="1"/>
    <col min="12075" max="12076" width="11.42578125" style="98" customWidth="1"/>
    <col min="12077" max="12077" width="19.7109375" style="98" customWidth="1"/>
    <col min="12078" max="12078" width="11.42578125" style="98" customWidth="1"/>
    <col min="12079" max="12079" width="14.7109375" style="98" customWidth="1"/>
    <col min="12080" max="12086" width="11.42578125" style="98" customWidth="1"/>
    <col min="12087" max="12087" width="33.5703125" style="98" customWidth="1"/>
    <col min="12088" max="12321" width="11.42578125" style="98"/>
    <col min="12322" max="12322" width="15.7109375" style="98" customWidth="1"/>
    <col min="12323" max="12323" width="10.28515625" style="98" customWidth="1"/>
    <col min="12324" max="12324" width="16.42578125" style="98" customWidth="1"/>
    <col min="12325" max="12325" width="18.140625" style="98" customWidth="1"/>
    <col min="12326" max="12326" width="26.7109375" style="98" customWidth="1"/>
    <col min="12327" max="12328" width="11.42578125" style="98" customWidth="1"/>
    <col min="12329" max="12329" width="14.28515625" style="98" customWidth="1"/>
    <col min="12330" max="12330" width="25" style="98" customWidth="1"/>
    <col min="12331" max="12332" width="11.42578125" style="98" customWidth="1"/>
    <col min="12333" max="12333" width="19.7109375" style="98" customWidth="1"/>
    <col min="12334" max="12334" width="11.42578125" style="98" customWidth="1"/>
    <col min="12335" max="12335" width="14.7109375" style="98" customWidth="1"/>
    <col min="12336" max="12342" width="11.42578125" style="98" customWidth="1"/>
    <col min="12343" max="12343" width="33.5703125" style="98" customWidth="1"/>
    <col min="12344" max="12577" width="11.42578125" style="98"/>
    <col min="12578" max="12578" width="15.7109375" style="98" customWidth="1"/>
    <col min="12579" max="12579" width="10.28515625" style="98" customWidth="1"/>
    <col min="12580" max="12580" width="16.42578125" style="98" customWidth="1"/>
    <col min="12581" max="12581" width="18.140625" style="98" customWidth="1"/>
    <col min="12582" max="12582" width="26.7109375" style="98" customWidth="1"/>
    <col min="12583" max="12584" width="11.42578125" style="98" customWidth="1"/>
    <col min="12585" max="12585" width="14.28515625" style="98" customWidth="1"/>
    <col min="12586" max="12586" width="25" style="98" customWidth="1"/>
    <col min="12587" max="12588" width="11.42578125" style="98" customWidth="1"/>
    <col min="12589" max="12589" width="19.7109375" style="98" customWidth="1"/>
    <col min="12590" max="12590" width="11.42578125" style="98" customWidth="1"/>
    <col min="12591" max="12591" width="14.7109375" style="98" customWidth="1"/>
    <col min="12592" max="12598" width="11.42578125" style="98" customWidth="1"/>
    <col min="12599" max="12599" width="33.5703125" style="98" customWidth="1"/>
    <col min="12600" max="12833" width="11.42578125" style="98"/>
    <col min="12834" max="12834" width="15.7109375" style="98" customWidth="1"/>
    <col min="12835" max="12835" width="10.28515625" style="98" customWidth="1"/>
    <col min="12836" max="12836" width="16.42578125" style="98" customWidth="1"/>
    <col min="12837" max="12837" width="18.140625" style="98" customWidth="1"/>
    <col min="12838" max="12838" width="26.7109375" style="98" customWidth="1"/>
    <col min="12839" max="12840" width="11.42578125" style="98" customWidth="1"/>
    <col min="12841" max="12841" width="14.28515625" style="98" customWidth="1"/>
    <col min="12842" max="12842" width="25" style="98" customWidth="1"/>
    <col min="12843" max="12844" width="11.42578125" style="98" customWidth="1"/>
    <col min="12845" max="12845" width="19.7109375" style="98" customWidth="1"/>
    <col min="12846" max="12846" width="11.42578125" style="98" customWidth="1"/>
    <col min="12847" max="12847" width="14.7109375" style="98" customWidth="1"/>
    <col min="12848" max="12854" width="11.42578125" style="98" customWidth="1"/>
    <col min="12855" max="12855" width="33.5703125" style="98" customWidth="1"/>
    <col min="12856" max="13089" width="11.42578125" style="98"/>
    <col min="13090" max="13090" width="15.7109375" style="98" customWidth="1"/>
    <col min="13091" max="13091" width="10.28515625" style="98" customWidth="1"/>
    <col min="13092" max="13092" width="16.42578125" style="98" customWidth="1"/>
    <col min="13093" max="13093" width="18.140625" style="98" customWidth="1"/>
    <col min="13094" max="13094" width="26.7109375" style="98" customWidth="1"/>
    <col min="13095" max="13096" width="11.42578125" style="98" customWidth="1"/>
    <col min="13097" max="13097" width="14.28515625" style="98" customWidth="1"/>
    <col min="13098" max="13098" width="25" style="98" customWidth="1"/>
    <col min="13099" max="13100" width="11.42578125" style="98" customWidth="1"/>
    <col min="13101" max="13101" width="19.7109375" style="98" customWidth="1"/>
    <col min="13102" max="13102" width="11.42578125" style="98" customWidth="1"/>
    <col min="13103" max="13103" width="14.7109375" style="98" customWidth="1"/>
    <col min="13104" max="13110" width="11.42578125" style="98" customWidth="1"/>
    <col min="13111" max="13111" width="33.5703125" style="98" customWidth="1"/>
    <col min="13112" max="13345" width="11.42578125" style="98"/>
    <col min="13346" max="13346" width="15.7109375" style="98" customWidth="1"/>
    <col min="13347" max="13347" width="10.28515625" style="98" customWidth="1"/>
    <col min="13348" max="13348" width="16.42578125" style="98" customWidth="1"/>
    <col min="13349" max="13349" width="18.140625" style="98" customWidth="1"/>
    <col min="13350" max="13350" width="26.7109375" style="98" customWidth="1"/>
    <col min="13351" max="13352" width="11.42578125" style="98" customWidth="1"/>
    <col min="13353" max="13353" width="14.28515625" style="98" customWidth="1"/>
    <col min="13354" max="13354" width="25" style="98" customWidth="1"/>
    <col min="13355" max="13356" width="11.42578125" style="98" customWidth="1"/>
    <col min="13357" max="13357" width="19.7109375" style="98" customWidth="1"/>
    <col min="13358" max="13358" width="11.42578125" style="98" customWidth="1"/>
    <col min="13359" max="13359" width="14.7109375" style="98" customWidth="1"/>
    <col min="13360" max="13366" width="11.42578125" style="98" customWidth="1"/>
    <col min="13367" max="13367" width="33.5703125" style="98" customWidth="1"/>
    <col min="13368" max="13601" width="11.42578125" style="98"/>
    <col min="13602" max="13602" width="15.7109375" style="98" customWidth="1"/>
    <col min="13603" max="13603" width="10.28515625" style="98" customWidth="1"/>
    <col min="13604" max="13604" width="16.42578125" style="98" customWidth="1"/>
    <col min="13605" max="13605" width="18.140625" style="98" customWidth="1"/>
    <col min="13606" max="13606" width="26.7109375" style="98" customWidth="1"/>
    <col min="13607" max="13608" width="11.42578125" style="98" customWidth="1"/>
    <col min="13609" max="13609" width="14.28515625" style="98" customWidth="1"/>
    <col min="13610" max="13610" width="25" style="98" customWidth="1"/>
    <col min="13611" max="13612" width="11.42578125" style="98" customWidth="1"/>
    <col min="13613" max="13613" width="19.7109375" style="98" customWidth="1"/>
    <col min="13614" max="13614" width="11.42578125" style="98" customWidth="1"/>
    <col min="13615" max="13615" width="14.7109375" style="98" customWidth="1"/>
    <col min="13616" max="13622" width="11.42578125" style="98" customWidth="1"/>
    <col min="13623" max="13623" width="33.5703125" style="98" customWidth="1"/>
    <col min="13624" max="13857" width="11.42578125" style="98"/>
    <col min="13858" max="13858" width="15.7109375" style="98" customWidth="1"/>
    <col min="13859" max="13859" width="10.28515625" style="98" customWidth="1"/>
    <col min="13860" max="13860" width="16.42578125" style="98" customWidth="1"/>
    <col min="13861" max="13861" width="18.140625" style="98" customWidth="1"/>
    <col min="13862" max="13862" width="26.7109375" style="98" customWidth="1"/>
    <col min="13863" max="13864" width="11.42578125" style="98" customWidth="1"/>
    <col min="13865" max="13865" width="14.28515625" style="98" customWidth="1"/>
    <col min="13866" max="13866" width="25" style="98" customWidth="1"/>
    <col min="13867" max="13868" width="11.42578125" style="98" customWidth="1"/>
    <col min="13869" max="13869" width="19.7109375" style="98" customWidth="1"/>
    <col min="13870" max="13870" width="11.42578125" style="98" customWidth="1"/>
    <col min="13871" max="13871" width="14.7109375" style="98" customWidth="1"/>
    <col min="13872" max="13878" width="11.42578125" style="98" customWidth="1"/>
    <col min="13879" max="13879" width="33.5703125" style="98" customWidth="1"/>
    <col min="13880" max="14113" width="11.42578125" style="98"/>
    <col min="14114" max="14114" width="15.7109375" style="98" customWidth="1"/>
    <col min="14115" max="14115" width="10.28515625" style="98" customWidth="1"/>
    <col min="14116" max="14116" width="16.42578125" style="98" customWidth="1"/>
    <col min="14117" max="14117" width="18.140625" style="98" customWidth="1"/>
    <col min="14118" max="14118" width="26.7109375" style="98" customWidth="1"/>
    <col min="14119" max="14120" width="11.42578125" style="98" customWidth="1"/>
    <col min="14121" max="14121" width="14.28515625" style="98" customWidth="1"/>
    <col min="14122" max="14122" width="25" style="98" customWidth="1"/>
    <col min="14123" max="14124" width="11.42578125" style="98" customWidth="1"/>
    <col min="14125" max="14125" width="19.7109375" style="98" customWidth="1"/>
    <col min="14126" max="14126" width="11.42578125" style="98" customWidth="1"/>
    <col min="14127" max="14127" width="14.7109375" style="98" customWidth="1"/>
    <col min="14128" max="14134" width="11.42578125" style="98" customWidth="1"/>
    <col min="14135" max="14135" width="33.5703125" style="98" customWidth="1"/>
    <col min="14136" max="14369" width="11.42578125" style="98"/>
    <col min="14370" max="14370" width="15.7109375" style="98" customWidth="1"/>
    <col min="14371" max="14371" width="10.28515625" style="98" customWidth="1"/>
    <col min="14372" max="14372" width="16.42578125" style="98" customWidth="1"/>
    <col min="14373" max="14373" width="18.140625" style="98" customWidth="1"/>
    <col min="14374" max="14374" width="26.7109375" style="98" customWidth="1"/>
    <col min="14375" max="14376" width="11.42578125" style="98" customWidth="1"/>
    <col min="14377" max="14377" width="14.28515625" style="98" customWidth="1"/>
    <col min="14378" max="14378" width="25" style="98" customWidth="1"/>
    <col min="14379" max="14380" width="11.42578125" style="98" customWidth="1"/>
    <col min="14381" max="14381" width="19.7109375" style="98" customWidth="1"/>
    <col min="14382" max="14382" width="11.42578125" style="98" customWidth="1"/>
    <col min="14383" max="14383" width="14.7109375" style="98" customWidth="1"/>
    <col min="14384" max="14390" width="11.42578125" style="98" customWidth="1"/>
    <col min="14391" max="14391" width="33.5703125" style="98" customWidth="1"/>
    <col min="14392" max="14625" width="11.42578125" style="98"/>
    <col min="14626" max="14626" width="15.7109375" style="98" customWidth="1"/>
    <col min="14627" max="14627" width="10.28515625" style="98" customWidth="1"/>
    <col min="14628" max="14628" width="16.42578125" style="98" customWidth="1"/>
    <col min="14629" max="14629" width="18.140625" style="98" customWidth="1"/>
    <col min="14630" max="14630" width="26.7109375" style="98" customWidth="1"/>
    <col min="14631" max="14632" width="11.42578125" style="98" customWidth="1"/>
    <col min="14633" max="14633" width="14.28515625" style="98" customWidth="1"/>
    <col min="14634" max="14634" width="25" style="98" customWidth="1"/>
    <col min="14635" max="14636" width="11.42578125" style="98" customWidth="1"/>
    <col min="14637" max="14637" width="19.7109375" style="98" customWidth="1"/>
    <col min="14638" max="14638" width="11.42578125" style="98" customWidth="1"/>
    <col min="14639" max="14639" width="14.7109375" style="98" customWidth="1"/>
    <col min="14640" max="14646" width="11.42578125" style="98" customWidth="1"/>
    <col min="14647" max="14647" width="33.5703125" style="98" customWidth="1"/>
    <col min="14648" max="14881" width="11.42578125" style="98"/>
    <col min="14882" max="14882" width="15.7109375" style="98" customWidth="1"/>
    <col min="14883" max="14883" width="10.28515625" style="98" customWidth="1"/>
    <col min="14884" max="14884" width="16.42578125" style="98" customWidth="1"/>
    <col min="14885" max="14885" width="18.140625" style="98" customWidth="1"/>
    <col min="14886" max="14886" width="26.7109375" style="98" customWidth="1"/>
    <col min="14887" max="14888" width="11.42578125" style="98" customWidth="1"/>
    <col min="14889" max="14889" width="14.28515625" style="98" customWidth="1"/>
    <col min="14890" max="14890" width="25" style="98" customWidth="1"/>
    <col min="14891" max="14892" width="11.42578125" style="98" customWidth="1"/>
    <col min="14893" max="14893" width="19.7109375" style="98" customWidth="1"/>
    <col min="14894" max="14894" width="11.42578125" style="98" customWidth="1"/>
    <col min="14895" max="14895" width="14.7109375" style="98" customWidth="1"/>
    <col min="14896" max="14902" width="11.42578125" style="98" customWidth="1"/>
    <col min="14903" max="14903" width="33.5703125" style="98" customWidth="1"/>
    <col min="14904" max="15137" width="11.42578125" style="98"/>
    <col min="15138" max="15138" width="15.7109375" style="98" customWidth="1"/>
    <col min="15139" max="15139" width="10.28515625" style="98" customWidth="1"/>
    <col min="15140" max="15140" width="16.42578125" style="98" customWidth="1"/>
    <col min="15141" max="15141" width="18.140625" style="98" customWidth="1"/>
    <col min="15142" max="15142" width="26.7109375" style="98" customWidth="1"/>
    <col min="15143" max="15144" width="11.42578125" style="98" customWidth="1"/>
    <col min="15145" max="15145" width="14.28515625" style="98" customWidth="1"/>
    <col min="15146" max="15146" width="25" style="98" customWidth="1"/>
    <col min="15147" max="15148" width="11.42578125" style="98" customWidth="1"/>
    <col min="15149" max="15149" width="19.7109375" style="98" customWidth="1"/>
    <col min="15150" max="15150" width="11.42578125" style="98" customWidth="1"/>
    <col min="15151" max="15151" width="14.7109375" style="98" customWidth="1"/>
    <col min="15152" max="15158" width="11.42578125" style="98" customWidth="1"/>
    <col min="15159" max="15159" width="33.5703125" style="98" customWidth="1"/>
    <col min="15160" max="15393" width="11.42578125" style="98"/>
    <col min="15394" max="15394" width="15.7109375" style="98" customWidth="1"/>
    <col min="15395" max="15395" width="10.28515625" style="98" customWidth="1"/>
    <col min="15396" max="15396" width="16.42578125" style="98" customWidth="1"/>
    <col min="15397" max="15397" width="18.140625" style="98" customWidth="1"/>
    <col min="15398" max="15398" width="26.7109375" style="98" customWidth="1"/>
    <col min="15399" max="15400" width="11.42578125" style="98" customWidth="1"/>
    <col min="15401" max="15401" width="14.28515625" style="98" customWidth="1"/>
    <col min="15402" max="15402" width="25" style="98" customWidth="1"/>
    <col min="15403" max="15404" width="11.42578125" style="98" customWidth="1"/>
    <col min="15405" max="15405" width="19.7109375" style="98" customWidth="1"/>
    <col min="15406" max="15406" width="11.42578125" style="98" customWidth="1"/>
    <col min="15407" max="15407" width="14.7109375" style="98" customWidth="1"/>
    <col min="15408" max="15414" width="11.42578125" style="98" customWidth="1"/>
    <col min="15415" max="15415" width="33.5703125" style="98" customWidth="1"/>
    <col min="15416" max="15649" width="11.42578125" style="98"/>
    <col min="15650" max="15650" width="15.7109375" style="98" customWidth="1"/>
    <col min="15651" max="15651" width="10.28515625" style="98" customWidth="1"/>
    <col min="15652" max="15652" width="16.42578125" style="98" customWidth="1"/>
    <col min="15653" max="15653" width="18.140625" style="98" customWidth="1"/>
    <col min="15654" max="15654" width="26.7109375" style="98" customWidth="1"/>
    <col min="15655" max="15656" width="11.42578125" style="98" customWidth="1"/>
    <col min="15657" max="15657" width="14.28515625" style="98" customWidth="1"/>
    <col min="15658" max="15658" width="25" style="98" customWidth="1"/>
    <col min="15659" max="15660" width="11.42578125" style="98" customWidth="1"/>
    <col min="15661" max="15661" width="19.7109375" style="98" customWidth="1"/>
    <col min="15662" max="15662" width="11.42578125" style="98" customWidth="1"/>
    <col min="15663" max="15663" width="14.7109375" style="98" customWidth="1"/>
    <col min="15664" max="15670" width="11.42578125" style="98" customWidth="1"/>
    <col min="15671" max="15671" width="33.5703125" style="98" customWidth="1"/>
    <col min="15672" max="15905" width="11.42578125" style="98"/>
    <col min="15906" max="15906" width="15.7109375" style="98" customWidth="1"/>
    <col min="15907" max="15907" width="10.28515625" style="98" customWidth="1"/>
    <col min="15908" max="15908" width="16.42578125" style="98" customWidth="1"/>
    <col min="15909" max="15909" width="18.140625" style="98" customWidth="1"/>
    <col min="15910" max="15910" width="26.7109375" style="98" customWidth="1"/>
    <col min="15911" max="15912" width="11.42578125" style="98" customWidth="1"/>
    <col min="15913" max="15913" width="14.28515625" style="98" customWidth="1"/>
    <col min="15914" max="15914" width="25" style="98" customWidth="1"/>
    <col min="15915" max="15916" width="11.42578125" style="98" customWidth="1"/>
    <col min="15917" max="15917" width="19.7109375" style="98" customWidth="1"/>
    <col min="15918" max="15918" width="11.42578125" style="98" customWidth="1"/>
    <col min="15919" max="15919" width="14.7109375" style="98" customWidth="1"/>
    <col min="15920" max="15926" width="11.42578125" style="98" customWidth="1"/>
    <col min="15927" max="15927" width="33.5703125" style="98" customWidth="1"/>
    <col min="15928" max="16161" width="11.42578125" style="98"/>
    <col min="16162" max="16162" width="15.7109375" style="98" customWidth="1"/>
    <col min="16163" max="16163" width="10.28515625" style="98" customWidth="1"/>
    <col min="16164" max="16164" width="16.42578125" style="98" customWidth="1"/>
    <col min="16165" max="16165" width="18.140625" style="98" customWidth="1"/>
    <col min="16166" max="16166" width="26.7109375" style="98" customWidth="1"/>
    <col min="16167" max="16168" width="11.42578125" style="98" customWidth="1"/>
    <col min="16169" max="16169" width="14.28515625" style="98" customWidth="1"/>
    <col min="16170" max="16170" width="25" style="98" customWidth="1"/>
    <col min="16171" max="16172" width="11.42578125" style="98" customWidth="1"/>
    <col min="16173" max="16173" width="19.7109375" style="98" customWidth="1"/>
    <col min="16174" max="16174" width="11.42578125" style="98" customWidth="1"/>
    <col min="16175" max="16175" width="14.7109375" style="98" customWidth="1"/>
    <col min="16176" max="16182" width="11.42578125" style="98" customWidth="1"/>
    <col min="16183" max="16183" width="33.5703125" style="98" customWidth="1"/>
    <col min="16184" max="16384" width="11.42578125" style="98"/>
  </cols>
  <sheetData>
    <row r="1" spans="1:61" ht="13.5" thickBot="1" x14ac:dyDescent="0.25">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row>
    <row r="2" spans="1:61" ht="29.25" customHeight="1" x14ac:dyDescent="0.2">
      <c r="A2" s="499" t="s">
        <v>230</v>
      </c>
      <c r="B2" s="500"/>
      <c r="C2" s="503" t="s">
        <v>231</v>
      </c>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503"/>
      <c r="BB2" s="505" t="s">
        <v>232</v>
      </c>
      <c r="BC2" s="505"/>
      <c r="BD2" s="506"/>
    </row>
    <row r="3" spans="1:61" ht="30.75" customHeight="1" x14ac:dyDescent="0.2">
      <c r="A3" s="501"/>
      <c r="B3" s="502"/>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7" t="s">
        <v>233</v>
      </c>
      <c r="BC3" s="507"/>
      <c r="BD3" s="508"/>
    </row>
    <row r="4" spans="1:61" ht="21" customHeight="1" x14ac:dyDescent="0.2">
      <c r="A4" s="501"/>
      <c r="B4" s="502"/>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7" t="s">
        <v>234</v>
      </c>
      <c r="BC4" s="507"/>
      <c r="BD4" s="508"/>
    </row>
    <row r="5" spans="1:61" ht="27.75" customHeight="1" thickBot="1" x14ac:dyDescent="0.25">
      <c r="A5" s="509" t="s">
        <v>235</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0"/>
      <c r="AY5" s="510"/>
      <c r="AZ5" s="510"/>
      <c r="BA5" s="510"/>
      <c r="BB5" s="510"/>
      <c r="BC5" s="510"/>
      <c r="BD5" s="511"/>
    </row>
    <row r="6" spans="1:61" s="100" customFormat="1" ht="46.5" customHeight="1" thickBot="1" x14ac:dyDescent="0.25">
      <c r="A6" s="486" t="s">
        <v>236</v>
      </c>
      <c r="B6" s="471"/>
      <c r="C6" s="486" t="s">
        <v>237</v>
      </c>
      <c r="D6" s="487"/>
      <c r="E6" s="487"/>
      <c r="F6" s="487"/>
      <c r="G6" s="471"/>
      <c r="H6" s="488" t="s">
        <v>238</v>
      </c>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89"/>
      <c r="AR6" s="489"/>
      <c r="AS6" s="489"/>
      <c r="AT6" s="489"/>
      <c r="AU6" s="489"/>
      <c r="AV6" s="489"/>
      <c r="AW6" s="489"/>
      <c r="AX6" s="489"/>
      <c r="AY6" s="489"/>
      <c r="AZ6" s="490" t="s">
        <v>239</v>
      </c>
      <c r="BA6" s="491"/>
      <c r="BB6" s="492" t="s">
        <v>240</v>
      </c>
      <c r="BC6" s="493"/>
      <c r="BD6" s="494"/>
    </row>
    <row r="7" spans="1:61" s="100" customFormat="1" ht="19.5" customHeight="1" thickBot="1" x14ac:dyDescent="0.25">
      <c r="A7" s="439" t="s">
        <v>241</v>
      </c>
      <c r="B7" s="495" t="s">
        <v>242</v>
      </c>
      <c r="C7" s="439" t="s">
        <v>243</v>
      </c>
      <c r="D7" s="498" t="s">
        <v>244</v>
      </c>
      <c r="E7" s="498" t="s">
        <v>245</v>
      </c>
      <c r="F7" s="468" t="s">
        <v>246</v>
      </c>
      <c r="G7" s="471" t="s">
        <v>247</v>
      </c>
      <c r="H7" s="474" t="s">
        <v>248</v>
      </c>
      <c r="I7" s="475"/>
      <c r="J7" s="475"/>
      <c r="K7" s="476" t="s">
        <v>249</v>
      </c>
      <c r="L7" s="476"/>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7"/>
      <c r="AR7" s="101"/>
      <c r="AS7" s="478" t="s">
        <v>250</v>
      </c>
      <c r="AT7" s="475"/>
      <c r="AU7" s="475"/>
      <c r="AV7" s="475"/>
      <c r="AW7" s="475"/>
      <c r="AX7" s="475"/>
      <c r="AY7" s="479"/>
      <c r="AZ7" s="102"/>
      <c r="BA7" s="103"/>
      <c r="BB7" s="104"/>
      <c r="BC7" s="105"/>
      <c r="BD7" s="106"/>
      <c r="BE7" s="107"/>
      <c r="BF7" s="107"/>
      <c r="BG7" s="107"/>
      <c r="BH7" s="107"/>
      <c r="BI7" s="107"/>
    </row>
    <row r="8" spans="1:61" s="100" customFormat="1" ht="26.25" customHeight="1" x14ac:dyDescent="0.2">
      <c r="A8" s="440"/>
      <c r="B8" s="496"/>
      <c r="C8" s="440"/>
      <c r="D8" s="401"/>
      <c r="E8" s="401"/>
      <c r="F8" s="469"/>
      <c r="G8" s="469"/>
      <c r="H8" s="443" t="s">
        <v>251</v>
      </c>
      <c r="I8" s="443"/>
      <c r="J8" s="443"/>
      <c r="K8" s="480" t="s">
        <v>252</v>
      </c>
      <c r="L8" s="421"/>
      <c r="M8" s="447" t="s">
        <v>253</v>
      </c>
      <c r="N8" s="447"/>
      <c r="O8" s="447"/>
      <c r="P8" s="447"/>
      <c r="Q8" s="447"/>
      <c r="R8" s="447"/>
      <c r="S8" s="447"/>
      <c r="T8" s="447"/>
      <c r="U8" s="447"/>
      <c r="V8" s="447"/>
      <c r="W8" s="447"/>
      <c r="X8" s="447"/>
      <c r="Y8" s="447"/>
      <c r="Z8" s="447"/>
      <c r="AA8" s="447"/>
      <c r="AB8" s="447"/>
      <c r="AC8" s="446" t="s">
        <v>254</v>
      </c>
      <c r="AD8" s="448"/>
      <c r="AE8" s="483"/>
      <c r="AF8" s="446" t="s">
        <v>255</v>
      </c>
      <c r="AG8" s="447"/>
      <c r="AH8" s="448"/>
      <c r="AI8" s="451" t="s">
        <v>256</v>
      </c>
      <c r="AJ8" s="452"/>
      <c r="AK8" s="451" t="s">
        <v>257</v>
      </c>
      <c r="AL8" s="452" t="s">
        <v>258</v>
      </c>
      <c r="AM8" s="108"/>
      <c r="AN8" s="455" t="s">
        <v>259</v>
      </c>
      <c r="AO8" s="456"/>
      <c r="AP8" s="459" t="s">
        <v>260</v>
      </c>
      <c r="AQ8" s="436" t="s">
        <v>261</v>
      </c>
      <c r="AR8" s="109" t="s">
        <v>262</v>
      </c>
      <c r="AS8" s="439" t="s">
        <v>263</v>
      </c>
      <c r="AT8" s="442" t="s">
        <v>264</v>
      </c>
      <c r="AU8" s="442" t="s">
        <v>265</v>
      </c>
      <c r="AV8" s="442" t="s">
        <v>266</v>
      </c>
      <c r="AW8" s="445" t="s">
        <v>267</v>
      </c>
      <c r="AX8" s="420" t="s">
        <v>268</v>
      </c>
      <c r="AY8" s="421"/>
      <c r="AZ8" s="426" t="s">
        <v>269</v>
      </c>
      <c r="BA8" s="428" t="s">
        <v>270</v>
      </c>
      <c r="BB8" s="430" t="s">
        <v>271</v>
      </c>
      <c r="BC8" s="432" t="s">
        <v>272</v>
      </c>
      <c r="BD8" s="434" t="s">
        <v>273</v>
      </c>
    </row>
    <row r="9" spans="1:61" s="100" customFormat="1" ht="52.5" customHeight="1" thickBot="1" x14ac:dyDescent="0.25">
      <c r="A9" s="440"/>
      <c r="B9" s="496"/>
      <c r="C9" s="440"/>
      <c r="D9" s="401"/>
      <c r="E9" s="401"/>
      <c r="F9" s="469"/>
      <c r="G9" s="472"/>
      <c r="H9" s="405" t="s">
        <v>260</v>
      </c>
      <c r="I9" s="407" t="s">
        <v>261</v>
      </c>
      <c r="J9" s="110" t="s">
        <v>274</v>
      </c>
      <c r="K9" s="481"/>
      <c r="L9" s="423"/>
      <c r="M9" s="482"/>
      <c r="N9" s="482"/>
      <c r="O9" s="482"/>
      <c r="P9" s="482"/>
      <c r="Q9" s="482"/>
      <c r="R9" s="482"/>
      <c r="S9" s="482"/>
      <c r="T9" s="482"/>
      <c r="U9" s="482"/>
      <c r="V9" s="482"/>
      <c r="W9" s="482"/>
      <c r="X9" s="482"/>
      <c r="Y9" s="482"/>
      <c r="Z9" s="482"/>
      <c r="AA9" s="482"/>
      <c r="AB9" s="482"/>
      <c r="AC9" s="378"/>
      <c r="AD9" s="450"/>
      <c r="AE9" s="484"/>
      <c r="AF9" s="378"/>
      <c r="AG9" s="449"/>
      <c r="AH9" s="450"/>
      <c r="AI9" s="453"/>
      <c r="AJ9" s="375"/>
      <c r="AK9" s="453"/>
      <c r="AL9" s="375"/>
      <c r="AM9" s="378"/>
      <c r="AN9" s="457"/>
      <c r="AO9" s="458"/>
      <c r="AP9" s="460"/>
      <c r="AQ9" s="437"/>
      <c r="AR9" s="111" t="s">
        <v>274</v>
      </c>
      <c r="AS9" s="440"/>
      <c r="AT9" s="443"/>
      <c r="AU9" s="443"/>
      <c r="AV9" s="443"/>
      <c r="AW9" s="385"/>
      <c r="AX9" s="422"/>
      <c r="AY9" s="423"/>
      <c r="AZ9" s="426"/>
      <c r="BA9" s="428"/>
      <c r="BB9" s="430"/>
      <c r="BC9" s="432"/>
      <c r="BD9" s="434"/>
    </row>
    <row r="10" spans="1:61" s="100" customFormat="1" ht="25.5" customHeight="1" thickBot="1" x14ac:dyDescent="0.25">
      <c r="A10" s="440"/>
      <c r="B10" s="496"/>
      <c r="C10" s="440"/>
      <c r="D10" s="401"/>
      <c r="E10" s="401"/>
      <c r="F10" s="469"/>
      <c r="G10" s="472"/>
      <c r="H10" s="405"/>
      <c r="I10" s="407"/>
      <c r="J10" s="112" t="s">
        <v>275</v>
      </c>
      <c r="K10" s="422"/>
      <c r="L10" s="423"/>
      <c r="M10" s="409" t="s">
        <v>276</v>
      </c>
      <c r="N10" s="410"/>
      <c r="O10" s="411"/>
      <c r="P10" s="113">
        <f>IF(O10="Adecuado",15,0)</f>
        <v>0</v>
      </c>
      <c r="Q10" s="114" t="s">
        <v>277</v>
      </c>
      <c r="R10" s="412" t="s">
        <v>278</v>
      </c>
      <c r="S10" s="114" t="s">
        <v>279</v>
      </c>
      <c r="T10" s="412" t="s">
        <v>278</v>
      </c>
      <c r="U10" s="114" t="s">
        <v>280</v>
      </c>
      <c r="V10" s="412" t="s">
        <v>278</v>
      </c>
      <c r="W10" s="114" t="s">
        <v>281</v>
      </c>
      <c r="X10" s="113">
        <f>IF(W10="Se investigan y resuelven oportunamente",15,0)</f>
        <v>0</v>
      </c>
      <c r="Y10" s="114" t="s">
        <v>282</v>
      </c>
      <c r="Z10" s="413"/>
      <c r="AA10" s="416" t="s">
        <v>283</v>
      </c>
      <c r="AB10" s="417"/>
      <c r="AC10" s="418" t="s">
        <v>284</v>
      </c>
      <c r="AD10" s="419"/>
      <c r="AE10" s="484"/>
      <c r="AF10" s="378"/>
      <c r="AG10" s="449"/>
      <c r="AH10" s="450"/>
      <c r="AI10" s="453"/>
      <c r="AJ10" s="375"/>
      <c r="AK10" s="453"/>
      <c r="AL10" s="375"/>
      <c r="AM10" s="378"/>
      <c r="AN10" s="462" t="s">
        <v>285</v>
      </c>
      <c r="AO10" s="465" t="s">
        <v>286</v>
      </c>
      <c r="AP10" s="460"/>
      <c r="AQ10" s="437"/>
      <c r="AR10" s="115" t="s">
        <v>275</v>
      </c>
      <c r="AS10" s="440"/>
      <c r="AT10" s="443"/>
      <c r="AU10" s="443"/>
      <c r="AV10" s="443"/>
      <c r="AW10" s="385"/>
      <c r="AX10" s="422"/>
      <c r="AY10" s="423"/>
      <c r="AZ10" s="426"/>
      <c r="BA10" s="428"/>
      <c r="BB10" s="430"/>
      <c r="BC10" s="432"/>
      <c r="BD10" s="434"/>
    </row>
    <row r="11" spans="1:61" s="100" customFormat="1" ht="18.75" customHeight="1" x14ac:dyDescent="0.2">
      <c r="A11" s="440"/>
      <c r="B11" s="496"/>
      <c r="C11" s="440"/>
      <c r="D11" s="401"/>
      <c r="E11" s="401"/>
      <c r="F11" s="469"/>
      <c r="G11" s="472"/>
      <c r="H11" s="405"/>
      <c r="I11" s="407"/>
      <c r="J11" s="116" t="s">
        <v>287</v>
      </c>
      <c r="K11" s="422"/>
      <c r="L11" s="423"/>
      <c r="M11" s="398" t="s">
        <v>288</v>
      </c>
      <c r="N11" s="400" t="s">
        <v>278</v>
      </c>
      <c r="O11" s="403" t="s">
        <v>289</v>
      </c>
      <c r="P11" s="389" t="s">
        <v>278</v>
      </c>
      <c r="Q11" s="387" t="s">
        <v>290</v>
      </c>
      <c r="R11" s="390"/>
      <c r="S11" s="387" t="s">
        <v>291</v>
      </c>
      <c r="T11" s="390"/>
      <c r="U11" s="387" t="s">
        <v>292</v>
      </c>
      <c r="V11" s="390"/>
      <c r="W11" s="387" t="s">
        <v>293</v>
      </c>
      <c r="X11" s="389">
        <f>IF(W13="Se investigan y resuelven oportunamente",15,0)</f>
        <v>0</v>
      </c>
      <c r="Y11" s="387" t="s">
        <v>294</v>
      </c>
      <c r="Z11" s="414"/>
      <c r="AA11" s="392" t="s">
        <v>295</v>
      </c>
      <c r="AB11" s="395" t="s">
        <v>296</v>
      </c>
      <c r="AC11" s="372" t="s">
        <v>297</v>
      </c>
      <c r="AD11" s="374" t="s">
        <v>298</v>
      </c>
      <c r="AE11" s="484"/>
      <c r="AF11" s="377" t="s">
        <v>299</v>
      </c>
      <c r="AG11" s="117"/>
      <c r="AH11" s="380" t="s">
        <v>300</v>
      </c>
      <c r="AI11" s="453"/>
      <c r="AJ11" s="375"/>
      <c r="AK11" s="453"/>
      <c r="AL11" s="375"/>
      <c r="AM11" s="378"/>
      <c r="AN11" s="463"/>
      <c r="AO11" s="466"/>
      <c r="AP11" s="460"/>
      <c r="AQ11" s="437"/>
      <c r="AR11" s="118" t="s">
        <v>301</v>
      </c>
      <c r="AS11" s="440"/>
      <c r="AT11" s="443"/>
      <c r="AU11" s="443"/>
      <c r="AV11" s="443"/>
      <c r="AW11" s="385"/>
      <c r="AX11" s="424"/>
      <c r="AY11" s="425"/>
      <c r="AZ11" s="426"/>
      <c r="BA11" s="428"/>
      <c r="BB11" s="430"/>
      <c r="BC11" s="432"/>
      <c r="BD11" s="434"/>
    </row>
    <row r="12" spans="1:61" s="100" customFormat="1" ht="21.75" customHeight="1" x14ac:dyDescent="0.2">
      <c r="A12" s="440"/>
      <c r="B12" s="496"/>
      <c r="C12" s="440"/>
      <c r="D12" s="401"/>
      <c r="E12" s="401"/>
      <c r="F12" s="469"/>
      <c r="G12" s="472"/>
      <c r="H12" s="405"/>
      <c r="I12" s="407"/>
      <c r="J12" s="119" t="s">
        <v>302</v>
      </c>
      <c r="K12" s="424"/>
      <c r="L12" s="425"/>
      <c r="M12" s="398"/>
      <c r="N12" s="401"/>
      <c r="O12" s="403"/>
      <c r="P12" s="390"/>
      <c r="Q12" s="387"/>
      <c r="R12" s="390"/>
      <c r="S12" s="387"/>
      <c r="T12" s="390"/>
      <c r="U12" s="387"/>
      <c r="V12" s="390"/>
      <c r="W12" s="387"/>
      <c r="X12" s="390"/>
      <c r="Y12" s="387"/>
      <c r="Z12" s="414"/>
      <c r="AA12" s="393"/>
      <c r="AB12" s="396"/>
      <c r="AC12" s="372"/>
      <c r="AD12" s="375"/>
      <c r="AE12" s="484"/>
      <c r="AF12" s="378"/>
      <c r="AG12" s="117"/>
      <c r="AH12" s="381"/>
      <c r="AI12" s="453"/>
      <c r="AJ12" s="375"/>
      <c r="AK12" s="453"/>
      <c r="AL12" s="375"/>
      <c r="AM12" s="378"/>
      <c r="AN12" s="463"/>
      <c r="AO12" s="466"/>
      <c r="AP12" s="460"/>
      <c r="AQ12" s="437"/>
      <c r="AR12" s="120" t="s">
        <v>302</v>
      </c>
      <c r="AS12" s="440"/>
      <c r="AT12" s="443"/>
      <c r="AU12" s="443"/>
      <c r="AV12" s="443"/>
      <c r="AW12" s="385"/>
      <c r="AX12" s="383" t="s">
        <v>303</v>
      </c>
      <c r="AY12" s="385" t="s">
        <v>304</v>
      </c>
      <c r="AZ12" s="426"/>
      <c r="BA12" s="428"/>
      <c r="BB12" s="430"/>
      <c r="BC12" s="432"/>
      <c r="BD12" s="434"/>
    </row>
    <row r="13" spans="1:61" s="100" customFormat="1" ht="33.75" customHeight="1" thickBot="1" x14ac:dyDescent="0.25">
      <c r="A13" s="441"/>
      <c r="B13" s="497"/>
      <c r="C13" s="441"/>
      <c r="D13" s="402"/>
      <c r="E13" s="402"/>
      <c r="F13" s="470"/>
      <c r="G13" s="473"/>
      <c r="H13" s="406"/>
      <c r="I13" s="408"/>
      <c r="J13" s="121" t="s">
        <v>305</v>
      </c>
      <c r="K13" s="122" t="s">
        <v>306</v>
      </c>
      <c r="L13" s="123" t="s">
        <v>307</v>
      </c>
      <c r="M13" s="399"/>
      <c r="N13" s="402"/>
      <c r="O13" s="404"/>
      <c r="P13" s="391"/>
      <c r="Q13" s="388"/>
      <c r="R13" s="391"/>
      <c r="S13" s="388"/>
      <c r="T13" s="391"/>
      <c r="U13" s="388"/>
      <c r="V13" s="391"/>
      <c r="W13" s="388"/>
      <c r="X13" s="391"/>
      <c r="Y13" s="388"/>
      <c r="Z13" s="415"/>
      <c r="AA13" s="394"/>
      <c r="AB13" s="397"/>
      <c r="AC13" s="373"/>
      <c r="AD13" s="376"/>
      <c r="AE13" s="485"/>
      <c r="AF13" s="379"/>
      <c r="AG13" s="124"/>
      <c r="AH13" s="382"/>
      <c r="AI13" s="454"/>
      <c r="AJ13" s="376"/>
      <c r="AK13" s="454"/>
      <c r="AL13" s="376"/>
      <c r="AM13" s="379"/>
      <c r="AN13" s="464"/>
      <c r="AO13" s="467"/>
      <c r="AP13" s="461"/>
      <c r="AQ13" s="438"/>
      <c r="AR13" s="125" t="s">
        <v>305</v>
      </c>
      <c r="AS13" s="441"/>
      <c r="AT13" s="444"/>
      <c r="AU13" s="444"/>
      <c r="AV13" s="444"/>
      <c r="AW13" s="386"/>
      <c r="AX13" s="384"/>
      <c r="AY13" s="386"/>
      <c r="AZ13" s="427"/>
      <c r="BA13" s="429"/>
      <c r="BB13" s="431"/>
      <c r="BC13" s="433"/>
      <c r="BD13" s="435"/>
    </row>
    <row r="14" spans="1:61" ht="137.25" hidden="1" customHeight="1" thickBot="1" x14ac:dyDescent="0.25">
      <c r="A14" s="126" t="s">
        <v>308</v>
      </c>
      <c r="B14" s="127"/>
      <c r="C14" s="128" t="s">
        <v>309</v>
      </c>
      <c r="D14" s="129" t="s">
        <v>310</v>
      </c>
      <c r="E14" s="129" t="s">
        <v>311</v>
      </c>
      <c r="F14" s="130" t="s">
        <v>312</v>
      </c>
      <c r="G14" s="127" t="s">
        <v>313</v>
      </c>
      <c r="H14" s="131">
        <v>2</v>
      </c>
      <c r="I14" s="129">
        <v>4</v>
      </c>
      <c r="J14" s="132" t="str">
        <f>IF(E14="8. Corrupción",IF(OR(AND(H14=1,I14=5),AND(H14=2,I14=5),AND(H14=3,I14=4),(H14+I14&gt;=8)),"Extrema",IF(OR(AND(H14=1,I14=4),AND(H14=2,I14=4),AND(H14=4,I14=3),AND(H14=3,I14=3)),"Alta",IF(OR(AND(H14=1,I14=3),AND(H14=2,I14=3)),"Moderada","Error - para riesgo de Corrupción el Impacto aplica desde 3"))),IF(H14+I14=0,"",IF(OR(AND(H14=3,I14=4),(AND(H14=2,I14=5)),(AND(H14=1,I14=5))),"Extrema",IF(OR(AND(H14=3,I14=1),(AND(H14=2,I14=2))),"Baja",IF(OR(AND(H14=4,I14=1),AND(H14=3,I14=2),AND(H14=2,I14=3),AND(H14=1,I14=3)),"Moderada",IF(H14+I14&gt;=8,"Extrema",IF(H14+I14&lt;4,"Baja",IF(H14+I14&gt;=6,"Alta","Alta"))))))))</f>
        <v>Alta</v>
      </c>
      <c r="K14" s="133" t="s">
        <v>314</v>
      </c>
      <c r="L14" s="134" t="s">
        <v>315</v>
      </c>
      <c r="M14" s="135" t="s">
        <v>316</v>
      </c>
      <c r="N14" s="136">
        <f t="shared" ref="N14:N43" si="0">IF(M14="Asignado",15,0)</f>
        <v>15</v>
      </c>
      <c r="O14" s="137" t="s">
        <v>317</v>
      </c>
      <c r="P14" s="136">
        <f>IF(O14="Adecuado",15,0)</f>
        <v>15</v>
      </c>
      <c r="Q14" s="137" t="s">
        <v>318</v>
      </c>
      <c r="R14" s="136">
        <f>IF(Q14="Oportuna",15,0)</f>
        <v>15</v>
      </c>
      <c r="S14" s="137" t="s">
        <v>319</v>
      </c>
      <c r="T14" s="136">
        <f>IF(S14="Prevenir",15,IF(S14="Detectar",10,0))</f>
        <v>15</v>
      </c>
      <c r="U14" s="137" t="s">
        <v>320</v>
      </c>
      <c r="V14" s="136">
        <f>IF(U14="Confiable",15,0)</f>
        <v>15</v>
      </c>
      <c r="W14" s="137" t="s">
        <v>321</v>
      </c>
      <c r="X14" s="136">
        <f>IF(W14="Se investigan y resuelven oportunamente",15,0)</f>
        <v>15</v>
      </c>
      <c r="Y14" s="137" t="s">
        <v>322</v>
      </c>
      <c r="Z14" s="136">
        <f t="shared" ref="Z14:Z26" si="1">IF(Y14="Completa",10,IF(Y14="incompleta",5,0))</f>
        <v>10</v>
      </c>
      <c r="AA14" s="138">
        <f t="shared" ref="AA14:AA26" si="2">N14+P14+R14+T14+V14+X14+Z14</f>
        <v>100</v>
      </c>
      <c r="AB14" s="139" t="str">
        <f>IF(AA14&gt;=96,"Fuerte",IF(AA14&gt;=86,"Moderado",IF(AA14&gt;=0,"Débil","")))</f>
        <v>Fuerte</v>
      </c>
      <c r="AC14" s="140" t="s">
        <v>323</v>
      </c>
      <c r="AD14" s="139" t="str">
        <f>IF(AC14="Siempre se ejecuta","Fuerte",IF(AC14="Algunas veces","Moderado",IF(AC14="no se ejecuta","Débil","")))</f>
        <v>Fuerte</v>
      </c>
      <c r="AE14" s="139" t="str">
        <f t="shared" ref="AE14:AE26" si="3">AB14&amp;AD14</f>
        <v>FuerteFuerte</v>
      </c>
      <c r="AF14" s="139" t="str">
        <f>IFERROR(VLOOKUP(AE14,[1]PARAMETROS!$BH$2:$BJ$10,3,FALSE),"")</f>
        <v>Fuerte</v>
      </c>
      <c r="AG14" s="139">
        <f t="shared" ref="AG14:AG26" si="4">IF(AF14="fuerte",100,IF(AF14="Moderado",50,IF(AF14="débil",0,"")))</f>
        <v>100</v>
      </c>
      <c r="AH14" s="141" t="str">
        <f>IFERROR(VLOOKUP(AE14,[1]PARAMETROS!$BH$2:$BJ$10,2,FALSE),"")</f>
        <v>No</v>
      </c>
      <c r="AI14" s="142">
        <f>IFERROR(AVERAGE(AG14:AG14),0)</f>
        <v>100</v>
      </c>
      <c r="AJ14" s="139" t="str">
        <f>IF(AI14&gt;=100,"Fuerte",IF(AI14&gt;=50,"Moderado",IF(AI14&gt;=0,"Débil","")))</f>
        <v>Fuerte</v>
      </c>
      <c r="AK14" s="140" t="s">
        <v>324</v>
      </c>
      <c r="AL14" s="140" t="s">
        <v>324</v>
      </c>
      <c r="AM14" s="143" t="str">
        <f>+AJ14&amp;AK14&amp;AL14</f>
        <v>FuerteDirectamenteDirectamente</v>
      </c>
      <c r="AN14" s="144">
        <f>IFERROR(VLOOKUP(AM14,[1]PARAMETROS!$BD$1:$BG$9,2,FALSE),0)</f>
        <v>2</v>
      </c>
      <c r="AO14" s="145">
        <f>IF(E14&lt;&gt;"8. Corrupción",IFERROR(VLOOKUP(AM14,[1]PARAMETROS!$BD$1:$BG$9,3,FALSE),0),0)</f>
        <v>2</v>
      </c>
      <c r="AP14" s="146">
        <f>IF(H14 ="",0,IF(H14-AN14&lt;=0,1,H14-AN14))</f>
        <v>1</v>
      </c>
      <c r="AQ14" s="147">
        <f>IF(E14&lt;&gt;"8. Corrupción",IF(I14="",0,IF(I14-AO14=0,1,I14-AO14)),I14)</f>
        <v>2</v>
      </c>
      <c r="AR14" s="148" t="str">
        <f>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Baja</v>
      </c>
      <c r="AS14" s="128" t="s">
        <v>325</v>
      </c>
      <c r="AT14" s="149" t="s">
        <v>315</v>
      </c>
      <c r="AU14" s="129" t="s">
        <v>326</v>
      </c>
      <c r="AV14" s="129" t="s">
        <v>327</v>
      </c>
      <c r="AW14" s="129" t="s">
        <v>328</v>
      </c>
      <c r="AX14" s="150">
        <v>43467</v>
      </c>
      <c r="AY14" s="151">
        <v>43830</v>
      </c>
      <c r="AZ14" s="128"/>
      <c r="BA14" s="127"/>
      <c r="BB14" s="128"/>
      <c r="BC14" s="129"/>
      <c r="BD14" s="127"/>
    </row>
    <row r="15" spans="1:61" ht="214.5" hidden="1" customHeight="1" thickBot="1" x14ac:dyDescent="0.25">
      <c r="A15" s="128"/>
      <c r="B15" s="127" t="s">
        <v>329</v>
      </c>
      <c r="C15" s="128" t="s">
        <v>309</v>
      </c>
      <c r="D15" s="129" t="s">
        <v>330</v>
      </c>
      <c r="E15" s="129" t="s">
        <v>311</v>
      </c>
      <c r="F15" s="130" t="s">
        <v>331</v>
      </c>
      <c r="G15" s="127" t="s">
        <v>332</v>
      </c>
      <c r="H15" s="131">
        <v>4</v>
      </c>
      <c r="I15" s="129">
        <v>4</v>
      </c>
      <c r="J15" s="132" t="str">
        <f>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Extrema</v>
      </c>
      <c r="K15" s="133" t="s">
        <v>333</v>
      </c>
      <c r="L15" s="134" t="s">
        <v>334</v>
      </c>
      <c r="M15" s="135" t="s">
        <v>316</v>
      </c>
      <c r="N15" s="136">
        <f t="shared" si="0"/>
        <v>15</v>
      </c>
      <c r="O15" s="137" t="s">
        <v>317</v>
      </c>
      <c r="P15" s="136">
        <f>IF(O15="Adecuado",15,0)</f>
        <v>15</v>
      </c>
      <c r="Q15" s="137" t="s">
        <v>318</v>
      </c>
      <c r="R15" s="136">
        <f>IF(Q15="Oportuna",15,0)</f>
        <v>15</v>
      </c>
      <c r="S15" s="137" t="s">
        <v>319</v>
      </c>
      <c r="T15" s="136">
        <f>IF(S15="Prevenir",15,IF(S15="Detectar",10,0))</f>
        <v>15</v>
      </c>
      <c r="U15" s="137" t="s">
        <v>320</v>
      </c>
      <c r="V15" s="136">
        <f>IF(U15="Confiable",15,0)</f>
        <v>15</v>
      </c>
      <c r="W15" s="137" t="s">
        <v>321</v>
      </c>
      <c r="X15" s="136">
        <f>IF(W15="Se investigan y resuelven oportunamente",15,0)</f>
        <v>15</v>
      </c>
      <c r="Y15" s="137" t="s">
        <v>322</v>
      </c>
      <c r="Z15" s="136">
        <f t="shared" si="1"/>
        <v>10</v>
      </c>
      <c r="AA15" s="138">
        <f t="shared" si="2"/>
        <v>100</v>
      </c>
      <c r="AB15" s="139" t="str">
        <f t="shared" ref="AB15:AB26" si="5">IF(AA15&gt;=96,"Fuerte",IF(AA15&gt;=86,"Moderado",IF(AA15&gt;=0,"Débil","")))</f>
        <v>Fuerte</v>
      </c>
      <c r="AC15" s="140" t="s">
        <v>323</v>
      </c>
      <c r="AD15" s="139" t="str">
        <f>IF(AC15="Siempre se ejecuta","Fuerte",IF(AC15="Algunas veces","Moderado",IF(AC15="no se ejecuta","Débil","")))</f>
        <v>Fuerte</v>
      </c>
      <c r="AE15" s="139" t="str">
        <f t="shared" si="3"/>
        <v>FuerteFuerte</v>
      </c>
      <c r="AF15" s="139" t="str">
        <f>IFERROR(VLOOKUP(AE15,[1]PARAMETROS!$BH$2:$BJ$10,3,FALSE),"")</f>
        <v>Fuerte</v>
      </c>
      <c r="AG15" s="139">
        <f t="shared" si="4"/>
        <v>100</v>
      </c>
      <c r="AH15" s="139" t="str">
        <f>IFERROR(VLOOKUP(AE15,[1]PARAMETROS!$BH$2:$BJ$10,2,FALSE),"")</f>
        <v>No</v>
      </c>
      <c r="AI15" s="152">
        <f>IFERROR(AVERAGE(AG15:AG15),0)</f>
        <v>100</v>
      </c>
      <c r="AJ15" s="139" t="str">
        <f>IF(AI15&gt;=100,"Fuerte",IF(AI15&gt;=50,"Moderado",IF(AI15&gt;=0,"Débil","")))</f>
        <v>Fuerte</v>
      </c>
      <c r="AK15" s="140" t="s">
        <v>324</v>
      </c>
      <c r="AL15" s="140" t="s">
        <v>324</v>
      </c>
      <c r="AM15" s="143" t="str">
        <f>+AJ15&amp;AK15&amp;AL15</f>
        <v>FuerteDirectamenteDirectamente</v>
      </c>
      <c r="AN15" s="144">
        <f>IFERROR(VLOOKUP(AM15,[1]PARAMETROS!$BD$1:$BG$9,2,FALSE),0)</f>
        <v>2</v>
      </c>
      <c r="AO15" s="145">
        <f>IF(E15&lt;&gt;"8. Corrupción",IFERROR(VLOOKUP(AM15,[1]PARAMETROS!$BD$1:$BG$9,3,FALSE),0),0)</f>
        <v>2</v>
      </c>
      <c r="AP15" s="146">
        <f>IF(H15 ="",0,IF(H15-AN15&lt;=0,1,H15-AN15))</f>
        <v>2</v>
      </c>
      <c r="AQ15" s="147">
        <f t="shared" ref="AQ15:AQ16" si="6">IF(E15&lt;&gt;"8. Corrupción",IF(I15="",0,IF(I15-AO15=0,1,I15-AO15)),I15)</f>
        <v>2</v>
      </c>
      <c r="AR15" s="148" t="str">
        <f t="shared" ref="AR15:AR16" si="7">IF(E15="8. Corrupción",IF(OR(AND(AP15=1,AQ15=5),AND(AP15=2,AQ15=5),AND(AP15=3,AQ15=4),(AP15+AQ15&gt;=8)),"Extrema",IF(OR(AND(AP15=1,AQ15=4),AND(AP15=2,AQ15=4),AND(AP15=4,AQ15=3),AND(AP15=3,AQ15=3)),"Alta",IF(OR(AND(AP15=1,AQ15=3),AND(AP15=2,AQ15=3)),"Moderada","No aplica para Corrupción"))),IF(AP15+AQ15=0,"",IF(OR(AND(AP15=3,AQ15=4),(AND(AP15=2,AQ15=5)),(AND(AP15=1,AQ15=5))),"Extrema",IF(OR(AND(AP15=3,AQ15=1),(AND(AP15=2,AQ15=2))),"Baja",IF(OR(AND(AP15=4,AQ15=1),AND(AP15=3,AQ15=2),AND(AP15=2,AQ15=3),AND(AP15=1,AQ15=3)),"Moderada",IF(AP15+AQ15&gt;=8,"Extrema",IF(AP15+AQ15&lt;4,"Baja",IF(AP15+AQ15&gt;=6,"Alta","Alta"))))))))</f>
        <v>Baja</v>
      </c>
      <c r="AS15" s="128" t="s">
        <v>325</v>
      </c>
      <c r="AT15" s="149" t="s">
        <v>334</v>
      </c>
      <c r="AU15" s="129" t="s">
        <v>335</v>
      </c>
      <c r="AV15" s="129" t="s">
        <v>327</v>
      </c>
      <c r="AW15" s="129" t="s">
        <v>336</v>
      </c>
      <c r="AX15" s="150">
        <v>43467</v>
      </c>
      <c r="AY15" s="151">
        <v>43830</v>
      </c>
      <c r="AZ15" s="128"/>
      <c r="BA15" s="127"/>
      <c r="BB15" s="128"/>
      <c r="BC15" s="129"/>
      <c r="BD15" s="127"/>
    </row>
    <row r="16" spans="1:61" ht="65.25" hidden="1" customHeight="1" x14ac:dyDescent="0.2">
      <c r="A16" s="285"/>
      <c r="B16" s="330" t="s">
        <v>337</v>
      </c>
      <c r="C16" s="285" t="s">
        <v>338</v>
      </c>
      <c r="D16" s="289" t="s">
        <v>339</v>
      </c>
      <c r="E16" s="289" t="s">
        <v>311</v>
      </c>
      <c r="F16" s="153" t="s">
        <v>340</v>
      </c>
      <c r="G16" s="330" t="s">
        <v>341</v>
      </c>
      <c r="H16" s="315">
        <v>2</v>
      </c>
      <c r="I16" s="289">
        <v>2</v>
      </c>
      <c r="J16" s="318" t="str">
        <f>IF(E16="8. Corrupción",IF(OR(AND(H16=1,I16=5),AND(H16=2,I16=5),AND(H16=3,I16=4),(H16+I16&gt;=8)),"Extrema",IF(OR(AND(H16=1,I16=4),AND(H16=2,I16=4),AND(H16=4,I16=3),AND(H16=3,I16=3)),"Alta",IF(OR(AND(H16=1,I16=3),AND(H16=2,I16=3)),"Moderada","No aplica para Corrupción"))),IF(H16+I16=0,"",IF(OR(AND(H16=3,I16=4),(AND(H16=2,I16=5)),(AND(H16=1,I16=5))),"Extrema",IF(OR(AND(H16=3,I16=1),(AND(H16=2,I16=2))),"Baja",IF(OR(AND(H16=4,I16=1),AND(H16=3,I16=2),AND(H16=2,I16=3),AND(H16=1,I16=3)),"Moderada",IF(H16+I16&gt;=8,"Extrema",IF(H16+I16&lt;4,"Baja",IF(H16+I16&gt;=6,"Alta","Alta"))))))))</f>
        <v>Baja</v>
      </c>
      <c r="K16" s="154" t="s">
        <v>342</v>
      </c>
      <c r="L16" s="155" t="s">
        <v>343</v>
      </c>
      <c r="M16" s="156" t="s">
        <v>316</v>
      </c>
      <c r="N16" s="157">
        <f t="shared" si="0"/>
        <v>15</v>
      </c>
      <c r="O16" s="137" t="s">
        <v>317</v>
      </c>
      <c r="P16" s="157">
        <f>IF(O16="Adecuado",15,0)</f>
        <v>15</v>
      </c>
      <c r="Q16" s="137" t="s">
        <v>318</v>
      </c>
      <c r="R16" s="157">
        <f>IF(Q16="Oportuna",15,0)</f>
        <v>15</v>
      </c>
      <c r="S16" s="137" t="s">
        <v>319</v>
      </c>
      <c r="T16" s="157">
        <f>IF(S16="Prevenir",15,IF(S16="Detectar",10,0))</f>
        <v>15</v>
      </c>
      <c r="U16" s="137" t="s">
        <v>320</v>
      </c>
      <c r="V16" s="157">
        <f>IF(U16="Confiable",15,0)</f>
        <v>15</v>
      </c>
      <c r="W16" s="137" t="s">
        <v>321</v>
      </c>
      <c r="X16" s="157">
        <f>IF(W16="Se investigan y resuelven oportunamente",15,0)</f>
        <v>15</v>
      </c>
      <c r="Y16" s="137" t="s">
        <v>322</v>
      </c>
      <c r="Z16" s="157">
        <f t="shared" si="1"/>
        <v>10</v>
      </c>
      <c r="AA16" s="158">
        <f t="shared" si="2"/>
        <v>100</v>
      </c>
      <c r="AB16" s="159" t="str">
        <f t="shared" si="5"/>
        <v>Fuerte</v>
      </c>
      <c r="AC16" s="140" t="s">
        <v>323</v>
      </c>
      <c r="AD16" s="159" t="str">
        <f>IF(AC16="Siempre se ejecuta","Fuerte",IF(AC16="Algunas veces","Moderado",IF(AC16="no se ejecuta","Débil","")))</f>
        <v>Fuerte</v>
      </c>
      <c r="AE16" s="159" t="str">
        <f t="shared" si="3"/>
        <v>FuerteFuerte</v>
      </c>
      <c r="AF16" s="159" t="str">
        <f>IFERROR(VLOOKUP(AE16,[1]PARAMETROS!$BH$2:$BJ$10,3,FALSE),"")</f>
        <v>Fuerte</v>
      </c>
      <c r="AG16" s="159">
        <f t="shared" si="4"/>
        <v>100</v>
      </c>
      <c r="AH16" s="159" t="str">
        <f>IFERROR(VLOOKUP(AE16,[1]PARAMETROS!$BH$2:$BJ$10,2,FALSE),"")</f>
        <v>No</v>
      </c>
      <c r="AI16" s="322">
        <f>IFERROR(AVERAGE(AG16:AG17),0)</f>
        <v>100</v>
      </c>
      <c r="AJ16" s="326" t="str">
        <f>IF(AI16&gt;=100,"Fuerte",IF(AI16&gt;=50,"Moderado",IF(AI16&gt;=0,"Débil","")))</f>
        <v>Fuerte</v>
      </c>
      <c r="AK16" s="295" t="s">
        <v>324</v>
      </c>
      <c r="AL16" s="295" t="s">
        <v>324</v>
      </c>
      <c r="AM16" s="296" t="str">
        <f>+AJ16&amp;AK16&amp;AL16</f>
        <v>FuerteDirectamenteDirectamente</v>
      </c>
      <c r="AN16" s="299">
        <f>IFERROR(VLOOKUP(AM16,[1]PARAMETROS!$BD$1:$BG$9,2,FALSE),0)</f>
        <v>2</v>
      </c>
      <c r="AO16" s="303">
        <f>IF(E16&lt;&gt;"8. Corrupción",IFERROR(VLOOKUP(AM16,[1]PARAMETROS!$BD$1:$BG$9,3,FALSE),0),0)</f>
        <v>2</v>
      </c>
      <c r="AP16" s="307">
        <f>IF(H16 ="",0,IF(H16-AN16&lt;=0,1,H16-AN16))</f>
        <v>1</v>
      </c>
      <c r="AQ16" s="311">
        <f t="shared" si="6"/>
        <v>1</v>
      </c>
      <c r="AR16" s="281" t="str">
        <f t="shared" si="7"/>
        <v>Baja</v>
      </c>
      <c r="AS16" s="285" t="s">
        <v>325</v>
      </c>
      <c r="AT16" s="278" t="s">
        <v>344</v>
      </c>
      <c r="AU16" s="278" t="s">
        <v>345</v>
      </c>
      <c r="AV16" s="278" t="s">
        <v>346</v>
      </c>
      <c r="AW16" s="278" t="s">
        <v>347</v>
      </c>
      <c r="AX16" s="354">
        <v>43467</v>
      </c>
      <c r="AY16" s="357">
        <v>43830</v>
      </c>
      <c r="AZ16" s="272"/>
      <c r="BA16" s="275"/>
      <c r="BB16" s="272"/>
      <c r="BC16" s="278"/>
      <c r="BD16" s="275"/>
    </row>
    <row r="17" spans="1:56" ht="63" hidden="1" customHeight="1" thickBot="1" x14ac:dyDescent="0.25">
      <c r="A17" s="288"/>
      <c r="B17" s="331"/>
      <c r="C17" s="288"/>
      <c r="D17" s="291"/>
      <c r="E17" s="291"/>
      <c r="F17" s="160" t="s">
        <v>348</v>
      </c>
      <c r="G17" s="331"/>
      <c r="H17" s="317"/>
      <c r="I17" s="291"/>
      <c r="J17" s="321"/>
      <c r="K17" s="161" t="s">
        <v>342</v>
      </c>
      <c r="L17" s="162" t="s">
        <v>349</v>
      </c>
      <c r="M17" s="163" t="s">
        <v>316</v>
      </c>
      <c r="N17" s="164">
        <f t="shared" si="0"/>
        <v>15</v>
      </c>
      <c r="O17" s="137" t="s">
        <v>317</v>
      </c>
      <c r="P17" s="164">
        <f t="shared" ref="P17" si="8">IF(O17="Adecuado",15,0)</f>
        <v>15</v>
      </c>
      <c r="Q17" s="137" t="s">
        <v>318</v>
      </c>
      <c r="R17" s="164">
        <f t="shared" ref="R17" si="9">IF(Q17="Oportuna",15,0)</f>
        <v>15</v>
      </c>
      <c r="S17" s="137" t="s">
        <v>319</v>
      </c>
      <c r="T17" s="164">
        <f t="shared" ref="T17" si="10">IF(S17="Prevenir",15,IF(S17="Detectar",10,0))</f>
        <v>15</v>
      </c>
      <c r="U17" s="137" t="s">
        <v>320</v>
      </c>
      <c r="V17" s="164">
        <f t="shared" ref="V17" si="11">IF(U17="Confiable",15,0)</f>
        <v>15</v>
      </c>
      <c r="W17" s="137" t="s">
        <v>321</v>
      </c>
      <c r="X17" s="164">
        <f t="shared" ref="X17" si="12">IF(W17="Se investigan y resuelven oportunamente",15,0)</f>
        <v>15</v>
      </c>
      <c r="Y17" s="137" t="s">
        <v>322</v>
      </c>
      <c r="Z17" s="164">
        <f t="shared" si="1"/>
        <v>10</v>
      </c>
      <c r="AA17" s="165">
        <f t="shared" si="2"/>
        <v>100</v>
      </c>
      <c r="AB17" s="166" t="str">
        <f t="shared" si="5"/>
        <v>Fuerte</v>
      </c>
      <c r="AC17" s="140" t="s">
        <v>323</v>
      </c>
      <c r="AD17" s="166" t="str">
        <f t="shared" ref="AD17" si="13">IF(AC17="Siempre se ejecuta","Fuerte",IF(AC17="Algunas veces","Moderado",IF(AC17="no se ejecuta","Débil","")))</f>
        <v>Fuerte</v>
      </c>
      <c r="AE17" s="166" t="str">
        <f t="shared" si="3"/>
        <v>FuerteFuerte</v>
      </c>
      <c r="AF17" s="166" t="str">
        <f>IFERROR(VLOOKUP(AE17,[1]PARAMETROS!$BH$2:$BJ$10,3,FALSE),"")</f>
        <v>Fuerte</v>
      </c>
      <c r="AG17" s="166">
        <f t="shared" si="4"/>
        <v>100</v>
      </c>
      <c r="AH17" s="166" t="str">
        <f>IFERROR(VLOOKUP(AE17,[1]PARAMETROS!$BH$2:$BJ$10,2,FALSE),"")</f>
        <v>No</v>
      </c>
      <c r="AI17" s="325"/>
      <c r="AJ17" s="329"/>
      <c r="AK17" s="295"/>
      <c r="AL17" s="295"/>
      <c r="AM17" s="298"/>
      <c r="AN17" s="302"/>
      <c r="AO17" s="306"/>
      <c r="AP17" s="310"/>
      <c r="AQ17" s="314"/>
      <c r="AR17" s="284"/>
      <c r="AS17" s="288"/>
      <c r="AT17" s="280"/>
      <c r="AU17" s="280"/>
      <c r="AV17" s="280"/>
      <c r="AW17" s="280"/>
      <c r="AX17" s="280"/>
      <c r="AY17" s="277"/>
      <c r="AZ17" s="274"/>
      <c r="BA17" s="277"/>
      <c r="BB17" s="274"/>
      <c r="BC17" s="280"/>
      <c r="BD17" s="277"/>
    </row>
    <row r="18" spans="1:56" ht="113.25" hidden="1" customHeight="1" thickBot="1" x14ac:dyDescent="0.25">
      <c r="A18" s="128"/>
      <c r="B18" s="127" t="s">
        <v>337</v>
      </c>
      <c r="C18" s="128" t="s">
        <v>338</v>
      </c>
      <c r="D18" s="129" t="s">
        <v>350</v>
      </c>
      <c r="E18" s="129" t="s">
        <v>311</v>
      </c>
      <c r="F18" s="130" t="s">
        <v>351</v>
      </c>
      <c r="G18" s="127" t="s">
        <v>352</v>
      </c>
      <c r="H18" s="131">
        <v>3</v>
      </c>
      <c r="I18" s="129">
        <v>3</v>
      </c>
      <c r="J18" s="132" t="str">
        <f>IF(E18="8. Corrupción",IF(OR(AND(H18=1,I18=5),AND(H18=2,I18=5),AND(H18=3,I18=4),(H18+I18&gt;=8)),"Extrema",IF(OR(AND(H18=1,I18=4),AND(H18=2,I18=4),AND(H18=4,I18=3),AND(H18=3,I18=3)),"Alta",IF(OR(AND(H18=1,I18=3),AND(H18=2,I18=3)),"Moderada","No aplica para Corrupción"))),IF(H18+I18=0,"",IF(OR(AND(H18=3,I18=4),(AND(H18=2,I18=5)),(AND(H18=1,I18=5))),"Extrema",IF(OR(AND(H18=3,I18=1),(AND(H18=2,I18=2))),"Baja",IF(OR(AND(H18=4,I18=1),AND(H18=3,I18=2),AND(H18=2,I18=3),AND(H18=1,I18=3)),"Moderada",IF(H18+I18&gt;=8,"Extrema",IF(H18+I18&lt;4,"Baja",IF(H18+I18&gt;=6,"Alta","Alta"))))))))</f>
        <v>Alta</v>
      </c>
      <c r="K18" s="133" t="s">
        <v>353</v>
      </c>
      <c r="L18" s="134" t="s">
        <v>354</v>
      </c>
      <c r="M18" s="135" t="s">
        <v>316</v>
      </c>
      <c r="N18" s="136">
        <f t="shared" si="0"/>
        <v>15</v>
      </c>
      <c r="O18" s="137" t="s">
        <v>317</v>
      </c>
      <c r="P18" s="136">
        <f>IF(O18="Adecuado",15,0)</f>
        <v>15</v>
      </c>
      <c r="Q18" s="137" t="s">
        <v>318</v>
      </c>
      <c r="R18" s="136">
        <f>IF(Q18="Oportuna",15,0)</f>
        <v>15</v>
      </c>
      <c r="S18" s="137" t="s">
        <v>319</v>
      </c>
      <c r="T18" s="136">
        <f>IF(S18="Prevenir",15,IF(S18="Detectar",10,0))</f>
        <v>15</v>
      </c>
      <c r="U18" s="137" t="s">
        <v>320</v>
      </c>
      <c r="V18" s="136">
        <f>IF(U18="Confiable",15,0)</f>
        <v>15</v>
      </c>
      <c r="W18" s="137" t="s">
        <v>321</v>
      </c>
      <c r="X18" s="136">
        <f>IF(W18="Se investigan y resuelven oportunamente",15,0)</f>
        <v>15</v>
      </c>
      <c r="Y18" s="137" t="s">
        <v>322</v>
      </c>
      <c r="Z18" s="136">
        <f t="shared" si="1"/>
        <v>10</v>
      </c>
      <c r="AA18" s="138">
        <f t="shared" si="2"/>
        <v>100</v>
      </c>
      <c r="AB18" s="139" t="str">
        <f t="shared" si="5"/>
        <v>Fuerte</v>
      </c>
      <c r="AC18" s="140" t="s">
        <v>323</v>
      </c>
      <c r="AD18" s="139" t="str">
        <f>IF(AC18="Siempre se ejecuta","Fuerte",IF(AC18="Algunas veces","Moderado",IF(AC18="no se ejecuta","Débil","")))</f>
        <v>Fuerte</v>
      </c>
      <c r="AE18" s="139" t="str">
        <f t="shared" si="3"/>
        <v>FuerteFuerte</v>
      </c>
      <c r="AF18" s="139" t="str">
        <f>IFERROR(VLOOKUP(AE18,[1]PARAMETROS!$BH$2:$BJ$10,3,FALSE),"")</f>
        <v>Fuerte</v>
      </c>
      <c r="AG18" s="139">
        <f t="shared" si="4"/>
        <v>100</v>
      </c>
      <c r="AH18" s="139" t="str">
        <f>IFERROR(VLOOKUP(AE18,[1]PARAMETROS!$BH$2:$BJ$10,2,FALSE),"")</f>
        <v>No</v>
      </c>
      <c r="AI18" s="152">
        <f>IFERROR(AVERAGE(AG18:AG18),0)</f>
        <v>100</v>
      </c>
      <c r="AJ18" s="139" t="str">
        <f>IF(AI18&gt;=100,"Fuerte",IF(AI18&gt;=50,"Moderado",IF(AI18&gt;=0,"Débil","")))</f>
        <v>Fuerte</v>
      </c>
      <c r="AK18" s="140" t="s">
        <v>324</v>
      </c>
      <c r="AL18" s="140" t="s">
        <v>355</v>
      </c>
      <c r="AM18" s="143" t="str">
        <f>+AJ18&amp;AK18&amp;AL18</f>
        <v>FuerteDirectamenteIndirectamente</v>
      </c>
      <c r="AN18" s="144">
        <f>IFERROR(VLOOKUP(AM18,[1]PARAMETROS!$BD$1:$BG$9,2,FALSE),0)</f>
        <v>2</v>
      </c>
      <c r="AO18" s="145">
        <f>IF(E18&lt;&gt;"8. Corrupción",IFERROR(VLOOKUP(AM18,[1]PARAMETROS!$BD$1:$BG$9,3,FALSE),0),0)</f>
        <v>1</v>
      </c>
      <c r="AP18" s="146">
        <f>IF(H18 ="",0,IF(H18-AN18&lt;=0,1,H18-AN18))</f>
        <v>1</v>
      </c>
      <c r="AQ18" s="147">
        <f t="shared" ref="AQ18:AQ21" si="14">IF(E18&lt;&gt;"8. Corrupción",IF(I18="",0,IF(I18-AO18=0,1,I18-AO18)),I18)</f>
        <v>2</v>
      </c>
      <c r="AR18" s="148" t="str">
        <f t="shared" ref="AR18:AR21" si="15">IF(E18="8. Corrupción",IF(OR(AND(AP18=1,AQ18=5),AND(AP18=2,AQ18=5),AND(AP18=3,AQ18=4),(AP18+AQ18&gt;=8)),"Extrema",IF(OR(AND(AP18=1,AQ18=4),AND(AP18=2,AQ18=4),AND(AP18=4,AQ18=3),AND(AP18=3,AQ18=3)),"Alta",IF(OR(AND(AP18=1,AQ18=3),AND(AP18=2,AQ18=3)),"Moderada","No aplica para Corrupción"))),IF(AP18+AQ18=0,"",IF(OR(AND(AP18=3,AQ18=4),(AND(AP18=2,AQ18=5)),(AND(AP18=1,AQ18=5))),"Extrema",IF(OR(AND(AP18=3,AQ18=1),(AND(AP18=2,AQ18=2))),"Baja",IF(OR(AND(AP18=4,AQ18=1),AND(AP18=3,AQ18=2),AND(AP18=2,AQ18=3),AND(AP18=1,AQ18=3)),"Moderada",IF(AP18+AQ18&gt;=8,"Extrema",IF(AP18+AQ18&lt;4,"Baja",IF(AP18+AQ18&gt;=6,"Alta","Alta"))))))))</f>
        <v>Baja</v>
      </c>
      <c r="AS18" s="128" t="s">
        <v>325</v>
      </c>
      <c r="AT18" s="149" t="s">
        <v>356</v>
      </c>
      <c r="AU18" s="129" t="s">
        <v>357</v>
      </c>
      <c r="AV18" s="129" t="s">
        <v>358</v>
      </c>
      <c r="AW18" s="129" t="s">
        <v>359</v>
      </c>
      <c r="AX18" s="150">
        <v>43467</v>
      </c>
      <c r="AY18" s="151">
        <v>43830</v>
      </c>
      <c r="AZ18" s="128"/>
      <c r="BA18" s="127"/>
      <c r="BB18" s="128"/>
      <c r="BC18" s="129"/>
      <c r="BD18" s="127"/>
    </row>
    <row r="19" spans="1:56" ht="101.25" hidden="1" customHeight="1" thickBot="1" x14ac:dyDescent="0.25">
      <c r="A19" s="167"/>
      <c r="B19" s="168" t="s">
        <v>337</v>
      </c>
      <c r="C19" s="167" t="s">
        <v>338</v>
      </c>
      <c r="D19" s="169" t="s">
        <v>360</v>
      </c>
      <c r="E19" s="169" t="s">
        <v>361</v>
      </c>
      <c r="F19" s="170" t="s">
        <v>362</v>
      </c>
      <c r="G19" s="168" t="s">
        <v>363</v>
      </c>
      <c r="H19" s="171">
        <v>2</v>
      </c>
      <c r="I19" s="172">
        <v>4</v>
      </c>
      <c r="J19" s="173" t="str">
        <f>IF(E19="8. Corrupción",IF(OR(AND(H19=1,I19=5),AND(H19=2,I19=5),AND(H19=3,I19=4),(H19+I19&gt;=8)),"Extrema",IF(OR(AND(H19=1,I19=4),AND(H19=2,I19=4),AND(H19=4,I19=3),AND(H19=3,I19=3)),"Alta",IF(OR(AND(H19=1,I19=3),AND(H19=2,I19=3)),"Moderada","No aplica para Corrupción"))),IF(H19+I19=0,"",IF(OR(AND(H19=3,I19=4),(AND(H19=2,I19=5)),(AND(H19=1,I19=5))),"Extrema",IF(OR(AND(H19=3,I19=1),(AND(H19=2,I19=2))),"Baja",IF(OR(AND(H19=4,I19=1),AND(H19=3,I19=2),AND(H19=2,I19=3),AND(H19=1,I19=3)),"Moderada",IF(H19+I19&gt;=8,"Extrema",IF(H19+I19&lt;4,"Baja",IF(H19+I19&gt;=6,"Alta","Alta"))))))))</f>
        <v>Alta</v>
      </c>
      <c r="K19" s="174" t="s">
        <v>314</v>
      </c>
      <c r="L19" s="175" t="s">
        <v>364</v>
      </c>
      <c r="M19" s="176" t="s">
        <v>316</v>
      </c>
      <c r="N19" s="177">
        <f t="shared" si="0"/>
        <v>15</v>
      </c>
      <c r="O19" s="137" t="s">
        <v>317</v>
      </c>
      <c r="P19" s="177">
        <f>IF(O19="Adecuado",15,0)</f>
        <v>15</v>
      </c>
      <c r="Q19" s="137" t="s">
        <v>318</v>
      </c>
      <c r="R19" s="177">
        <f>IF(Q19="Oportuna",15,0)</f>
        <v>15</v>
      </c>
      <c r="S19" s="137" t="s">
        <v>319</v>
      </c>
      <c r="T19" s="177">
        <f>IF(S19="Prevenir",15,IF(S19="Detectar",10,0))</f>
        <v>15</v>
      </c>
      <c r="U19" s="137" t="s">
        <v>320</v>
      </c>
      <c r="V19" s="177">
        <f>IF(U19="Confiable",15,0)</f>
        <v>15</v>
      </c>
      <c r="W19" s="137" t="s">
        <v>321</v>
      </c>
      <c r="X19" s="177">
        <f>IF(W19="Se investigan y resuelven oportunamente",15,0)</f>
        <v>15</v>
      </c>
      <c r="Y19" s="137" t="s">
        <v>322</v>
      </c>
      <c r="Z19" s="177">
        <f t="shared" si="1"/>
        <v>10</v>
      </c>
      <c r="AA19" s="178">
        <f t="shared" si="2"/>
        <v>100</v>
      </c>
      <c r="AB19" s="179" t="str">
        <f t="shared" si="5"/>
        <v>Fuerte</v>
      </c>
      <c r="AC19" s="140" t="s">
        <v>323</v>
      </c>
      <c r="AD19" s="179" t="str">
        <f>IF(AC19="Siempre se ejecuta","Fuerte",IF(AC19="Algunas veces","Moderado",IF(AC19="no se ejecuta","Débil","")))</f>
        <v>Fuerte</v>
      </c>
      <c r="AE19" s="179" t="str">
        <f t="shared" si="3"/>
        <v>FuerteFuerte</v>
      </c>
      <c r="AF19" s="179" t="str">
        <f>IFERROR(VLOOKUP(AE19,[1]PARAMETROS!$BH$2:$BJ$10,3,FALSE),"")</f>
        <v>Fuerte</v>
      </c>
      <c r="AG19" s="179">
        <f t="shared" si="4"/>
        <v>100</v>
      </c>
      <c r="AH19" s="179" t="str">
        <f>IFERROR(VLOOKUP(AE19,[1]PARAMETROS!$BH$2:$BJ$10,2,FALSE),"")</f>
        <v>No</v>
      </c>
      <c r="AI19" s="180">
        <f>IFERROR(AVERAGE(AG19:AG19),0)</f>
        <v>100</v>
      </c>
      <c r="AJ19" s="179" t="str">
        <f>IF(AI19&gt;=100,"Fuerte",IF(AI19&gt;=50,"Moderado",IF(AI19&gt;=0,"Débil","")))</f>
        <v>Fuerte</v>
      </c>
      <c r="AK19" s="140" t="s">
        <v>324</v>
      </c>
      <c r="AL19" s="140" t="s">
        <v>324</v>
      </c>
      <c r="AM19" s="181" t="str">
        <f>+AJ19&amp;AK19&amp;AL19</f>
        <v>FuerteDirectamenteDirectamente</v>
      </c>
      <c r="AN19" s="182">
        <f>IFERROR(VLOOKUP(AM19,[1]PARAMETROS!$BD$1:$BG$9,2,FALSE),0)</f>
        <v>2</v>
      </c>
      <c r="AO19" s="183">
        <f>IF(E19&lt;&gt;"8. Corrupción",IFERROR(VLOOKUP(AM19,[1]PARAMETROS!$BD$1:$BG$9,3,FALSE),0),0)</f>
        <v>2</v>
      </c>
      <c r="AP19" s="184">
        <f>IF(H19 ="",0,IF(H19-AN19&lt;=0,1,H19-AN19))</f>
        <v>1</v>
      </c>
      <c r="AQ19" s="185">
        <f t="shared" si="14"/>
        <v>2</v>
      </c>
      <c r="AR19" s="186" t="str">
        <f t="shared" si="15"/>
        <v>Baja</v>
      </c>
      <c r="AS19" s="187" t="s">
        <v>365</v>
      </c>
      <c r="AT19" s="188" t="s">
        <v>366</v>
      </c>
      <c r="AU19" s="172" t="s">
        <v>367</v>
      </c>
      <c r="AV19" s="172" t="s">
        <v>368</v>
      </c>
      <c r="AW19" s="172" t="s">
        <v>369</v>
      </c>
      <c r="AX19" s="189">
        <v>43467</v>
      </c>
      <c r="AY19" s="190">
        <v>43830</v>
      </c>
      <c r="AZ19" s="187"/>
      <c r="BA19" s="191"/>
      <c r="BB19" s="187"/>
      <c r="BC19" s="172"/>
      <c r="BD19" s="191"/>
    </row>
    <row r="20" spans="1:56" ht="217.5" customHeight="1" thickBot="1" x14ac:dyDescent="0.25">
      <c r="A20" s="128"/>
      <c r="B20" s="127" t="s">
        <v>337</v>
      </c>
      <c r="C20" s="128" t="s">
        <v>370</v>
      </c>
      <c r="D20" s="129" t="s">
        <v>371</v>
      </c>
      <c r="E20" s="129" t="s">
        <v>372</v>
      </c>
      <c r="F20" s="130" t="s">
        <v>373</v>
      </c>
      <c r="G20" s="127" t="s">
        <v>374</v>
      </c>
      <c r="H20" s="131">
        <v>1</v>
      </c>
      <c r="I20" s="129">
        <v>5</v>
      </c>
      <c r="J20" s="132" t="str">
        <f>IF(E20="8. Corrupción",IF(OR(AND(H20=1,I20=5),AND(H20=2,I20=5),AND(H20=3,I20=4),(H20+I20&gt;=8)),"Extrema",IF(OR(AND(H20=1,I20=4),AND(H20=2,I20=4),AND(H20=4,I20=3),AND(H20=3,I20=3)),"Alta",IF(OR(AND(H20=1,I20=3),AND(H20=2,I20=3)),"Moderada","No aplica para Corrupción"))),IF(H20+I20=0,"",IF(OR(AND(H20=3,I20=4),(AND(H20=2,I20=5)),(AND(H20=1,I20=5))),"Extrema",IF(OR(AND(H20=3,I20=1),(AND(H20=2,I20=2))),"Baja",IF(OR(AND(H20=4,I20=1),AND(H20=3,I20=2),AND(H20=2,I20=3),AND(H20=1,I20=3)),"Moderada",IF(H20+I20&gt;=8,"Extrema",IF(H20+I20&lt;4,"Baja",IF(H20+I20&gt;=6,"Alta","Alta"))))))))</f>
        <v>Extrema</v>
      </c>
      <c r="K20" s="133" t="s">
        <v>314</v>
      </c>
      <c r="L20" s="134" t="s">
        <v>375</v>
      </c>
      <c r="M20" s="135" t="s">
        <v>316</v>
      </c>
      <c r="N20" s="136">
        <f t="shared" si="0"/>
        <v>15</v>
      </c>
      <c r="O20" s="137" t="s">
        <v>317</v>
      </c>
      <c r="P20" s="136">
        <f>IF(O20="Adecuado",15,0)</f>
        <v>15</v>
      </c>
      <c r="Q20" s="137" t="s">
        <v>318</v>
      </c>
      <c r="R20" s="136">
        <f>IF(Q20="Oportuna",15,0)</f>
        <v>15</v>
      </c>
      <c r="S20" s="137" t="s">
        <v>319</v>
      </c>
      <c r="T20" s="136">
        <f>IF(S20="Prevenir",15,IF(S20="Detectar",10,0))</f>
        <v>15</v>
      </c>
      <c r="U20" s="137" t="s">
        <v>320</v>
      </c>
      <c r="V20" s="136">
        <f>IF(U20="Confiable",15,0)</f>
        <v>15</v>
      </c>
      <c r="W20" s="137" t="s">
        <v>321</v>
      </c>
      <c r="X20" s="136">
        <f>IF(W20="Se investigan y resuelven oportunamente",15,0)</f>
        <v>15</v>
      </c>
      <c r="Y20" s="137" t="s">
        <v>322</v>
      </c>
      <c r="Z20" s="136">
        <f t="shared" si="1"/>
        <v>10</v>
      </c>
      <c r="AA20" s="138">
        <f t="shared" si="2"/>
        <v>100</v>
      </c>
      <c r="AB20" s="139" t="str">
        <f t="shared" si="5"/>
        <v>Fuerte</v>
      </c>
      <c r="AC20" s="140" t="s">
        <v>323</v>
      </c>
      <c r="AD20" s="139" t="str">
        <f>IF(AC20="Siempre se ejecuta","Fuerte",IF(AC20="Algunas veces","Moderado",IF(AC20="no se ejecuta","Débil","")))</f>
        <v>Fuerte</v>
      </c>
      <c r="AE20" s="139" t="str">
        <f t="shared" si="3"/>
        <v>FuerteFuerte</v>
      </c>
      <c r="AF20" s="139" t="str">
        <f>IFERROR(VLOOKUP(AE20,[1]PARAMETROS!$BH$2:$BJ$10,3,FALSE),"")</f>
        <v>Fuerte</v>
      </c>
      <c r="AG20" s="139">
        <f t="shared" si="4"/>
        <v>100</v>
      </c>
      <c r="AH20" s="139" t="str">
        <f>IFERROR(VLOOKUP(AE20,[1]PARAMETROS!$BH$2:$BJ$10,2,FALSE),"")</f>
        <v>No</v>
      </c>
      <c r="AI20" s="152">
        <f>IFERROR(AVERAGE(AG20:AG20),0)</f>
        <v>100</v>
      </c>
      <c r="AJ20" s="139" t="str">
        <f>IF(AI20&gt;=100,"Fuerte",IF(AI20&gt;=50,"Moderado",IF(AI20&gt;=0,"Débil","")))</f>
        <v>Fuerte</v>
      </c>
      <c r="AK20" s="140" t="s">
        <v>324</v>
      </c>
      <c r="AL20" s="140" t="s">
        <v>376</v>
      </c>
      <c r="AM20" s="143" t="str">
        <f>+AJ20&amp;AK20&amp;AL20</f>
        <v>FuerteDirectamenteNo disminuye</v>
      </c>
      <c r="AN20" s="144">
        <f>IFERROR(VLOOKUP(AM20,[1]PARAMETROS!$BD$1:$BG$9,2,FALSE),0)</f>
        <v>2</v>
      </c>
      <c r="AO20" s="145">
        <f>IF(E20&lt;&gt;"8. Corrupción",IFERROR(VLOOKUP(AM20,[1]PARAMETROS!$BD$1:$BG$9,3,FALSE),0),0)</f>
        <v>0</v>
      </c>
      <c r="AP20" s="146">
        <f>IF(H20 ="",0,IF(H20-AN20&lt;=0,1,H20-AN20))</f>
        <v>1</v>
      </c>
      <c r="AQ20" s="147">
        <f t="shared" si="14"/>
        <v>5</v>
      </c>
      <c r="AR20" s="148" t="str">
        <f t="shared" si="15"/>
        <v>Extrema</v>
      </c>
      <c r="AS20" s="128" t="s">
        <v>377</v>
      </c>
      <c r="AT20" s="149" t="s">
        <v>378</v>
      </c>
      <c r="AU20" s="129" t="s">
        <v>379</v>
      </c>
      <c r="AV20" s="129" t="s">
        <v>380</v>
      </c>
      <c r="AW20" s="129" t="s">
        <v>381</v>
      </c>
      <c r="AX20" s="150">
        <v>43467</v>
      </c>
      <c r="AY20" s="151">
        <v>43467</v>
      </c>
      <c r="AZ20" s="149" t="s">
        <v>382</v>
      </c>
      <c r="BA20" s="127" t="s">
        <v>383</v>
      </c>
      <c r="BB20" s="149" t="s">
        <v>384</v>
      </c>
      <c r="BC20" s="129" t="s">
        <v>385</v>
      </c>
      <c r="BD20" s="127"/>
    </row>
    <row r="21" spans="1:56" ht="115.5" hidden="1" customHeight="1" x14ac:dyDescent="0.2">
      <c r="A21" s="285"/>
      <c r="B21" s="330" t="s">
        <v>337</v>
      </c>
      <c r="C21" s="285" t="s">
        <v>370</v>
      </c>
      <c r="D21" s="289" t="s">
        <v>386</v>
      </c>
      <c r="E21" s="289" t="s">
        <v>361</v>
      </c>
      <c r="F21" s="153" t="s">
        <v>387</v>
      </c>
      <c r="G21" s="330" t="s">
        <v>388</v>
      </c>
      <c r="H21" s="315">
        <v>1</v>
      </c>
      <c r="I21" s="289">
        <v>3</v>
      </c>
      <c r="J21" s="318" t="str">
        <f>IF(E21="8. Corrupción",IF(OR(AND(H21=1,I21=5),AND(H21=2,I21=5),AND(H21=3,I21=4),(H21+I21&gt;=8)),"Extrema",IF(OR(AND(H21=1,I21=4),AND(H21=2,I21=4),AND(H21=4,I21=3),AND(H21=3,I21=3)),"Alta",IF(OR(AND(H21=1,I21=3),AND(H21=2,I21=3)),"Moderada","No aplica para Corrupción"))),IF(H21+I21=0,"",IF(OR(AND(H21=3,I21=4),(AND(H21=2,I21=5)),(AND(H21=1,I21=5))),"Extrema",IF(OR(AND(H21=3,I21=1),(AND(H21=2,I21=2))),"Baja",IF(OR(AND(H21=4,I21=1),AND(H21=3,I21=2),AND(H21=2,I21=3),AND(H21=1,I21=3)),"Moderada",IF(H21+I21&gt;=8,"Extrema",IF(H21+I21&lt;4,"Baja",IF(H21+I21&gt;=6,"Alta","Alta"))))))))</f>
        <v>Moderada</v>
      </c>
      <c r="K21" s="154" t="s">
        <v>342</v>
      </c>
      <c r="L21" s="192" t="s">
        <v>389</v>
      </c>
      <c r="M21" s="156" t="s">
        <v>316</v>
      </c>
      <c r="N21" s="157">
        <f t="shared" si="0"/>
        <v>15</v>
      </c>
      <c r="O21" s="137" t="s">
        <v>317</v>
      </c>
      <c r="P21" s="157">
        <f>IF(O21="Adecuado",15,0)</f>
        <v>15</v>
      </c>
      <c r="Q21" s="137" t="s">
        <v>318</v>
      </c>
      <c r="R21" s="157">
        <f>IF(Q21="Oportuna",15,0)</f>
        <v>15</v>
      </c>
      <c r="S21" s="137" t="s">
        <v>319</v>
      </c>
      <c r="T21" s="157">
        <f>IF(S21="Prevenir",15,IF(S21="Detectar",10,0))</f>
        <v>15</v>
      </c>
      <c r="U21" s="137" t="s">
        <v>320</v>
      </c>
      <c r="V21" s="157">
        <f>IF(U21="Confiable",15,0)</f>
        <v>15</v>
      </c>
      <c r="W21" s="137" t="s">
        <v>321</v>
      </c>
      <c r="X21" s="157">
        <f>IF(W21="Se investigan y resuelven oportunamente",15,0)</f>
        <v>15</v>
      </c>
      <c r="Y21" s="137" t="s">
        <v>322</v>
      </c>
      <c r="Z21" s="157">
        <f t="shared" si="1"/>
        <v>10</v>
      </c>
      <c r="AA21" s="158">
        <f t="shared" si="2"/>
        <v>100</v>
      </c>
      <c r="AB21" s="159" t="str">
        <f t="shared" si="5"/>
        <v>Fuerte</v>
      </c>
      <c r="AC21" s="140" t="s">
        <v>323</v>
      </c>
      <c r="AD21" s="159" t="str">
        <f>IF(AC21="Siempre se ejecuta","Fuerte",IF(AC21="Algunas veces","Moderado",IF(AC21="no se ejecuta","Débil","")))</f>
        <v>Fuerte</v>
      </c>
      <c r="AE21" s="159" t="str">
        <f t="shared" si="3"/>
        <v>FuerteFuerte</v>
      </c>
      <c r="AF21" s="159" t="str">
        <f>IFERROR(VLOOKUP(AE21,[1]PARAMETROS!$BH$2:$BJ$10,3,FALSE),"")</f>
        <v>Fuerte</v>
      </c>
      <c r="AG21" s="159">
        <f t="shared" si="4"/>
        <v>100</v>
      </c>
      <c r="AH21" s="159" t="str">
        <f>IFERROR(VLOOKUP(AE21,[1]PARAMETROS!$BH$2:$BJ$10,2,FALSE),"")</f>
        <v>No</v>
      </c>
      <c r="AI21" s="322">
        <f>IFERROR(AVERAGE(AG21:AG22),0)</f>
        <v>100</v>
      </c>
      <c r="AJ21" s="326" t="str">
        <f>IF(AI21&gt;=100,"Fuerte",IF(AI21&gt;=50,"Moderado",IF(AI21&gt;=0,"Débil","")))</f>
        <v>Fuerte</v>
      </c>
      <c r="AK21" s="295" t="s">
        <v>324</v>
      </c>
      <c r="AL21" s="295" t="s">
        <v>324</v>
      </c>
      <c r="AM21" s="296" t="str">
        <f>+AJ21&amp;AK21&amp;AL21</f>
        <v>FuerteDirectamenteDirectamente</v>
      </c>
      <c r="AN21" s="299">
        <f>IFERROR(VLOOKUP(AM21,[1]PARAMETROS!$BD$1:$BG$9,2,FALSE),0)</f>
        <v>2</v>
      </c>
      <c r="AO21" s="303">
        <f>IF(E21&lt;&gt;"8. Corrupción",IFERROR(VLOOKUP(AM21,[1]PARAMETROS!$BD$1:$BG$9,3,FALSE),0),0)</f>
        <v>2</v>
      </c>
      <c r="AP21" s="307">
        <f>IF(H21 ="",0,IF(H21-AN21&lt;=0,1,H21-AN21))</f>
        <v>1</v>
      </c>
      <c r="AQ21" s="311">
        <f t="shared" si="14"/>
        <v>1</v>
      </c>
      <c r="AR21" s="281" t="str">
        <f t="shared" si="15"/>
        <v>Baja</v>
      </c>
      <c r="AS21" s="285" t="s">
        <v>325</v>
      </c>
      <c r="AT21" s="278" t="s">
        <v>390</v>
      </c>
      <c r="AU21" s="278" t="s">
        <v>391</v>
      </c>
      <c r="AV21" s="278" t="s">
        <v>392</v>
      </c>
      <c r="AW21" s="278" t="s">
        <v>393</v>
      </c>
      <c r="AX21" s="354">
        <v>43467</v>
      </c>
      <c r="AY21" s="357">
        <v>43830</v>
      </c>
      <c r="AZ21" s="272"/>
      <c r="BA21" s="275"/>
      <c r="BB21" s="272"/>
      <c r="BC21" s="278"/>
      <c r="BD21" s="275"/>
    </row>
    <row r="22" spans="1:56" ht="92.25" hidden="1" customHeight="1" thickBot="1" x14ac:dyDescent="0.25">
      <c r="A22" s="288"/>
      <c r="B22" s="331"/>
      <c r="C22" s="288"/>
      <c r="D22" s="291"/>
      <c r="E22" s="291"/>
      <c r="F22" s="160" t="s">
        <v>394</v>
      </c>
      <c r="G22" s="331"/>
      <c r="H22" s="317"/>
      <c r="I22" s="291"/>
      <c r="J22" s="321"/>
      <c r="K22" s="161" t="s">
        <v>314</v>
      </c>
      <c r="L22" s="162" t="s">
        <v>395</v>
      </c>
      <c r="M22" s="163" t="s">
        <v>316</v>
      </c>
      <c r="N22" s="164">
        <f t="shared" si="0"/>
        <v>15</v>
      </c>
      <c r="O22" s="137" t="s">
        <v>317</v>
      </c>
      <c r="P22" s="164">
        <f t="shared" ref="P22" si="16">IF(O22="Adecuado",15,0)</f>
        <v>15</v>
      </c>
      <c r="Q22" s="137" t="s">
        <v>318</v>
      </c>
      <c r="R22" s="164">
        <f t="shared" ref="R22" si="17">IF(Q22="Oportuna",15,0)</f>
        <v>15</v>
      </c>
      <c r="S22" s="137" t="s">
        <v>319</v>
      </c>
      <c r="T22" s="164">
        <f t="shared" ref="T22" si="18">IF(S22="Prevenir",15,IF(S22="Detectar",10,0))</f>
        <v>15</v>
      </c>
      <c r="U22" s="137" t="s">
        <v>320</v>
      </c>
      <c r="V22" s="164">
        <f t="shared" ref="V22" si="19">IF(U22="Confiable",15,0)</f>
        <v>15</v>
      </c>
      <c r="W22" s="137" t="s">
        <v>321</v>
      </c>
      <c r="X22" s="164">
        <f t="shared" ref="X22" si="20">IF(W22="Se investigan y resuelven oportunamente",15,0)</f>
        <v>15</v>
      </c>
      <c r="Y22" s="137" t="s">
        <v>322</v>
      </c>
      <c r="Z22" s="164">
        <f t="shared" si="1"/>
        <v>10</v>
      </c>
      <c r="AA22" s="165">
        <f t="shared" si="2"/>
        <v>100</v>
      </c>
      <c r="AB22" s="166" t="str">
        <f t="shared" si="5"/>
        <v>Fuerte</v>
      </c>
      <c r="AC22" s="140" t="s">
        <v>323</v>
      </c>
      <c r="AD22" s="166" t="str">
        <f t="shared" ref="AD22" si="21">IF(AC22="Siempre se ejecuta","Fuerte",IF(AC22="Algunas veces","Moderado",IF(AC22="no se ejecuta","Débil","")))</f>
        <v>Fuerte</v>
      </c>
      <c r="AE22" s="166" t="str">
        <f t="shared" si="3"/>
        <v>FuerteFuerte</v>
      </c>
      <c r="AF22" s="166" t="str">
        <f>IFERROR(VLOOKUP(AE22,[1]PARAMETROS!$BH$2:$BJ$10,3,FALSE),"")</f>
        <v>Fuerte</v>
      </c>
      <c r="AG22" s="166">
        <f t="shared" si="4"/>
        <v>100</v>
      </c>
      <c r="AH22" s="166" t="str">
        <f>IFERROR(VLOOKUP(AE22,[1]PARAMETROS!$BH$2:$BJ$10,2,FALSE),"")</f>
        <v>No</v>
      </c>
      <c r="AI22" s="325"/>
      <c r="AJ22" s="329"/>
      <c r="AK22" s="295"/>
      <c r="AL22" s="295"/>
      <c r="AM22" s="298"/>
      <c r="AN22" s="302"/>
      <c r="AO22" s="306"/>
      <c r="AP22" s="310"/>
      <c r="AQ22" s="314"/>
      <c r="AR22" s="284"/>
      <c r="AS22" s="288"/>
      <c r="AT22" s="280"/>
      <c r="AU22" s="280"/>
      <c r="AV22" s="280"/>
      <c r="AW22" s="280"/>
      <c r="AX22" s="280"/>
      <c r="AY22" s="277"/>
      <c r="AZ22" s="274"/>
      <c r="BA22" s="277"/>
      <c r="BB22" s="274"/>
      <c r="BC22" s="280"/>
      <c r="BD22" s="277"/>
    </row>
    <row r="23" spans="1:56" ht="159.75" hidden="1" customHeight="1" thickBot="1" x14ac:dyDescent="0.25">
      <c r="A23" s="128" t="s">
        <v>396</v>
      </c>
      <c r="B23" s="127"/>
      <c r="C23" s="128" t="s">
        <v>397</v>
      </c>
      <c r="D23" s="129" t="s">
        <v>398</v>
      </c>
      <c r="E23" s="129" t="s">
        <v>361</v>
      </c>
      <c r="F23" s="130" t="s">
        <v>399</v>
      </c>
      <c r="G23" s="127" t="s">
        <v>400</v>
      </c>
      <c r="H23" s="131">
        <v>1</v>
      </c>
      <c r="I23" s="129">
        <v>3</v>
      </c>
      <c r="J23" s="132" t="str">
        <f>IF(E23="8. Corrupción",IF(OR(AND(H23=1,I23=5),AND(H23=2,I23=5),AND(H23=3,I23=4),(H23+I23&gt;=8)),"Extrema",IF(OR(AND(H23=1,I23=4),AND(H23=2,I23=4),AND(H23=4,I23=3),AND(H23=3,I23=3)),"Alta",IF(OR(AND(H23=1,I23=3),AND(H23=2,I23=3)),"Moderada","No aplica para Corrupción"))),IF(H23+I23=0,"",IF(OR(AND(H23=3,I23=4),(AND(H23=2,I23=5)),(AND(H23=1,I23=5))),"Extrema",IF(OR(AND(H23=3,I23=1),(AND(H23=2,I23=2))),"Baja",IF(OR(AND(H23=4,I23=1),AND(H23=3,I23=2),AND(H23=2,I23=3),AND(H23=1,I23=3)),"Moderada",IF(H23+I23&gt;=8,"Extrema",IF(H23+I23&lt;4,"Baja",IF(H23+I23&gt;=6,"Alta","Alta"))))))))</f>
        <v>Moderada</v>
      </c>
      <c r="K23" s="133" t="s">
        <v>333</v>
      </c>
      <c r="L23" s="134" t="s">
        <v>401</v>
      </c>
      <c r="M23" s="135" t="s">
        <v>316</v>
      </c>
      <c r="N23" s="136">
        <f t="shared" si="0"/>
        <v>15</v>
      </c>
      <c r="O23" s="137" t="s">
        <v>317</v>
      </c>
      <c r="P23" s="136">
        <f>IF(O23="Adecuado",15,0)</f>
        <v>15</v>
      </c>
      <c r="Q23" s="137" t="s">
        <v>318</v>
      </c>
      <c r="R23" s="136">
        <f>IF(Q23="Oportuna",15,0)</f>
        <v>15</v>
      </c>
      <c r="S23" s="137" t="s">
        <v>319</v>
      </c>
      <c r="T23" s="136">
        <f>IF(S23="Prevenir",15,IF(S23="Detectar",10,0))</f>
        <v>15</v>
      </c>
      <c r="U23" s="137" t="s">
        <v>402</v>
      </c>
      <c r="V23" s="136">
        <f>IF(U23="Confiable",15,0)</f>
        <v>0</v>
      </c>
      <c r="W23" s="137" t="s">
        <v>321</v>
      </c>
      <c r="X23" s="136">
        <f>IF(W23="Se investigan y resuelven oportunamente",15,0)</f>
        <v>15</v>
      </c>
      <c r="Y23" s="137" t="s">
        <v>322</v>
      </c>
      <c r="Z23" s="136">
        <f t="shared" si="1"/>
        <v>10</v>
      </c>
      <c r="AA23" s="138">
        <f t="shared" si="2"/>
        <v>85</v>
      </c>
      <c r="AB23" s="139" t="str">
        <f t="shared" si="5"/>
        <v>Débil</v>
      </c>
      <c r="AC23" s="140" t="s">
        <v>323</v>
      </c>
      <c r="AD23" s="139" t="str">
        <f>IF(AC23="Siempre se ejecuta","Fuerte",IF(AC23="Algunas veces","Moderado",IF(AC23="no se ejecuta","Débil","")))</f>
        <v>Fuerte</v>
      </c>
      <c r="AE23" s="139" t="str">
        <f t="shared" si="3"/>
        <v>DébilFuerte</v>
      </c>
      <c r="AF23" s="139" t="str">
        <f>IFERROR(VLOOKUP(AE23,[1]PARAMETROS!$BH$2:$BJ$10,3,FALSE),"")</f>
        <v>Débil</v>
      </c>
      <c r="AG23" s="139">
        <f t="shared" si="4"/>
        <v>0</v>
      </c>
      <c r="AH23" s="139" t="str">
        <f>IFERROR(VLOOKUP(AE23,[1]PARAMETROS!$BH$2:$BJ$10,2,FALSE),"")</f>
        <v>Sí</v>
      </c>
      <c r="AI23" s="152">
        <f>IFERROR(AVERAGE(AG23:AG23),0)</f>
        <v>0</v>
      </c>
      <c r="AJ23" s="139" t="str">
        <f>IF(AI23&gt;=100,"Fuerte",IF(AI23&gt;=50,"Moderado",IF(AI23&gt;=0,"Débil","")))</f>
        <v>Débil</v>
      </c>
      <c r="AK23" s="140" t="s">
        <v>324</v>
      </c>
      <c r="AL23" s="140" t="s">
        <v>355</v>
      </c>
      <c r="AM23" s="143" t="str">
        <f>+AJ23&amp;AK23&amp;AL23</f>
        <v>DébilDirectamenteIndirectamente</v>
      </c>
      <c r="AN23" s="144">
        <f>IFERROR(VLOOKUP(AM23,[1]PARAMETROS!$BD$1:$BG$9,2,FALSE),0)</f>
        <v>0</v>
      </c>
      <c r="AO23" s="145">
        <f>IF(E23&lt;&gt;"8. Corrupción",IFERROR(VLOOKUP(AM23,[1]PARAMETROS!$BD$1:$BG$9,3,FALSE),0),0)</f>
        <v>0</v>
      </c>
      <c r="AP23" s="146">
        <f>IF(H23 ="",0,IF(H23-AN23&lt;=0,1,H23-AN23))</f>
        <v>1</v>
      </c>
      <c r="AQ23" s="147">
        <f t="shared" ref="AQ23:AQ26" si="22">IF(E23&lt;&gt;"8. Corrupción",IF(I23="",0,IF(I23-AO23=0,1,I23-AO23)),I23)</f>
        <v>3</v>
      </c>
      <c r="AR23" s="148" t="str">
        <f t="shared" ref="AR23:AR26" si="23">IF(E23="8. Corrupción",IF(OR(AND(AP23=1,AQ23=5),AND(AP23=2,AQ23=5),AND(AP23=3,AQ23=4),(AP23+AQ23&gt;=8)),"Extrema",IF(OR(AND(AP23=1,AQ23=4),AND(AP23=2,AQ23=4),AND(AP23=4,AQ23=3),AND(AP23=3,AQ23=3)),"Alta",IF(OR(AND(AP23=1,AQ23=3),AND(AP23=2,AQ23=3)),"Moderada","No aplica para Corrupción"))),IF(AP23+AQ23=0,"",IF(OR(AND(AP23=3,AQ23=4),(AND(AP23=2,AQ23=5)),(AND(AP23=1,AQ23=5))),"Extrema",IF(OR(AND(AP23=3,AQ23=1),(AND(AP23=2,AQ23=2))),"Baja",IF(OR(AND(AP23=4,AQ23=1),AND(AP23=3,AQ23=2),AND(AP23=2,AQ23=3),AND(AP23=1,AQ23=3)),"Moderada",IF(AP23+AQ23&gt;=8,"Extrema",IF(AP23+AQ23&lt;4,"Baja",IF(AP23+AQ23&gt;=6,"Alta","Alta"))))))))</f>
        <v>Moderada</v>
      </c>
      <c r="AS23" s="128" t="s">
        <v>365</v>
      </c>
      <c r="AT23" s="149" t="s">
        <v>403</v>
      </c>
      <c r="AU23" s="129" t="s">
        <v>404</v>
      </c>
      <c r="AV23" s="129" t="s">
        <v>405</v>
      </c>
      <c r="AW23" s="129" t="s">
        <v>406</v>
      </c>
      <c r="AX23" s="150">
        <v>43467</v>
      </c>
      <c r="AY23" s="151">
        <v>43830</v>
      </c>
      <c r="AZ23" s="128"/>
      <c r="BA23" s="127"/>
      <c r="BB23" s="128"/>
      <c r="BC23" s="129"/>
      <c r="BD23" s="127"/>
    </row>
    <row r="24" spans="1:56" ht="195.75" hidden="1" customHeight="1" thickBot="1" x14ac:dyDescent="0.25">
      <c r="A24" s="187"/>
      <c r="B24" s="191" t="s">
        <v>337</v>
      </c>
      <c r="C24" s="187" t="s">
        <v>397</v>
      </c>
      <c r="D24" s="172" t="s">
        <v>407</v>
      </c>
      <c r="E24" s="172" t="s">
        <v>408</v>
      </c>
      <c r="F24" s="193" t="s">
        <v>409</v>
      </c>
      <c r="G24" s="191" t="s">
        <v>410</v>
      </c>
      <c r="H24" s="171">
        <v>3</v>
      </c>
      <c r="I24" s="172">
        <v>3</v>
      </c>
      <c r="J24" s="173" t="str">
        <f>IF(E24="8. Corrupción",IF(OR(AND(H24=1,I24=5),AND(H24=2,I24=5),AND(H24=3,I24=4),(H24+I24&gt;=8)),"Extrema",IF(OR(AND(H24=1,I24=4),AND(H24=2,I24=4),AND(H24=4,I24=3),AND(H24=3,I24=3)),"Alta",IF(OR(AND(H24=1,I24=3),AND(H24=2,I24=3)),"Moderada","No aplica para Corrupción"))),IF(H24+I24=0,"",IF(OR(AND(H24=3,I24=4),(AND(H24=2,I24=5)),(AND(H24=1,I24=5))),"Extrema",IF(OR(AND(H24=3,I24=1),(AND(H24=2,I24=2))),"Baja",IF(OR(AND(H24=4,I24=1),AND(H24=3,I24=2),AND(H24=2,I24=3),AND(H24=1,I24=3)),"Moderada",IF(H24+I24&gt;=8,"Extrema",IF(H24+I24&lt;4,"Baja",IF(H24+I24&gt;=6,"Alta","Alta"))))))))</f>
        <v>Alta</v>
      </c>
      <c r="K24" s="174" t="s">
        <v>314</v>
      </c>
      <c r="L24" s="175" t="s">
        <v>411</v>
      </c>
      <c r="M24" s="176" t="s">
        <v>316</v>
      </c>
      <c r="N24" s="177">
        <f t="shared" si="0"/>
        <v>15</v>
      </c>
      <c r="O24" s="137" t="s">
        <v>317</v>
      </c>
      <c r="P24" s="177">
        <f>IF(O24="Adecuado",15,0)</f>
        <v>15</v>
      </c>
      <c r="Q24" s="137" t="s">
        <v>318</v>
      </c>
      <c r="R24" s="177">
        <f>IF(Q24="Oportuna",15,0)</f>
        <v>15</v>
      </c>
      <c r="S24" s="137" t="s">
        <v>319</v>
      </c>
      <c r="T24" s="177">
        <f>IF(S24="Prevenir",15,IF(S24="Detectar",10,0))</f>
        <v>15</v>
      </c>
      <c r="U24" s="137" t="s">
        <v>320</v>
      </c>
      <c r="V24" s="177">
        <f>IF(U24="Confiable",15,0)</f>
        <v>15</v>
      </c>
      <c r="W24" s="137" t="s">
        <v>321</v>
      </c>
      <c r="X24" s="177">
        <f>IF(W24="Se investigan y resuelven oportunamente",15,0)</f>
        <v>15</v>
      </c>
      <c r="Y24" s="137" t="s">
        <v>322</v>
      </c>
      <c r="Z24" s="177">
        <f t="shared" si="1"/>
        <v>10</v>
      </c>
      <c r="AA24" s="178">
        <f t="shared" si="2"/>
        <v>100</v>
      </c>
      <c r="AB24" s="179" t="str">
        <f t="shared" si="5"/>
        <v>Fuerte</v>
      </c>
      <c r="AC24" s="140" t="s">
        <v>323</v>
      </c>
      <c r="AD24" s="179" t="str">
        <f>IF(AC24="Siempre se ejecuta","Fuerte",IF(AC24="Algunas veces","Moderado",IF(AC24="no se ejecuta","Débil","")))</f>
        <v>Fuerte</v>
      </c>
      <c r="AE24" s="179" t="str">
        <f t="shared" si="3"/>
        <v>FuerteFuerte</v>
      </c>
      <c r="AF24" s="179" t="str">
        <f>IFERROR(VLOOKUP(AE24,[1]PARAMETROS!$BH$2:$BJ$10,3,FALSE),"")</f>
        <v>Fuerte</v>
      </c>
      <c r="AG24" s="179">
        <f t="shared" si="4"/>
        <v>100</v>
      </c>
      <c r="AH24" s="179" t="str">
        <f>IFERROR(VLOOKUP(AE24,[1]PARAMETROS!$BH$2:$BJ$10,2,FALSE),"")</f>
        <v>No</v>
      </c>
      <c r="AI24" s="180">
        <f>IFERROR(AVERAGE(AG24:AG24),0)</f>
        <v>100</v>
      </c>
      <c r="AJ24" s="179" t="str">
        <f>IF(AI24&gt;=100,"Fuerte",IF(AI24&gt;=50,"Moderado",IF(AI24&gt;=0,"Débil","")))</f>
        <v>Fuerte</v>
      </c>
      <c r="AK24" s="140" t="s">
        <v>324</v>
      </c>
      <c r="AL24" s="140" t="s">
        <v>355</v>
      </c>
      <c r="AM24" s="181" t="str">
        <f>+AJ24&amp;AK24&amp;AL24</f>
        <v>FuerteDirectamenteIndirectamente</v>
      </c>
      <c r="AN24" s="182">
        <f>IFERROR(VLOOKUP(AM24,[1]PARAMETROS!$BD$1:$BG$9,2,FALSE),0)</f>
        <v>2</v>
      </c>
      <c r="AO24" s="183">
        <f>IF(E24&lt;&gt;"8. Corrupción",IFERROR(VLOOKUP(AM24,[1]PARAMETROS!$BD$1:$BG$9,3,FALSE),0),0)</f>
        <v>1</v>
      </c>
      <c r="AP24" s="184">
        <f>IF(H24 ="",0,IF(H24-AN24&lt;=0,1,H24-AN24))</f>
        <v>1</v>
      </c>
      <c r="AQ24" s="185">
        <f t="shared" si="22"/>
        <v>2</v>
      </c>
      <c r="AR24" s="186" t="str">
        <f t="shared" si="23"/>
        <v>Baja</v>
      </c>
      <c r="AS24" s="187" t="s">
        <v>325</v>
      </c>
      <c r="AT24" s="188" t="s">
        <v>412</v>
      </c>
      <c r="AU24" s="172" t="s">
        <v>413</v>
      </c>
      <c r="AV24" s="172" t="s">
        <v>414</v>
      </c>
      <c r="AW24" s="172" t="s">
        <v>406</v>
      </c>
      <c r="AX24" s="189">
        <v>43467</v>
      </c>
      <c r="AY24" s="190">
        <v>43830</v>
      </c>
      <c r="AZ24" s="187"/>
      <c r="BA24" s="191"/>
      <c r="BB24" s="187"/>
      <c r="BC24" s="172"/>
      <c r="BD24" s="191"/>
    </row>
    <row r="25" spans="1:56" ht="139.5" hidden="1" customHeight="1" thickBot="1" x14ac:dyDescent="0.25">
      <c r="A25" s="128" t="s">
        <v>396</v>
      </c>
      <c r="B25" s="127"/>
      <c r="C25" s="128" t="s">
        <v>397</v>
      </c>
      <c r="D25" s="129" t="s">
        <v>415</v>
      </c>
      <c r="E25" s="129" t="s">
        <v>361</v>
      </c>
      <c r="F25" s="130" t="s">
        <v>416</v>
      </c>
      <c r="G25" s="127" t="s">
        <v>417</v>
      </c>
      <c r="H25" s="131">
        <v>1</v>
      </c>
      <c r="I25" s="129">
        <v>2</v>
      </c>
      <c r="J25" s="132" t="str">
        <f>IF(E25="8. Corrupción",IF(OR(AND(H25=1,I25=5),AND(H25=2,I25=5),AND(H25=3,I25=4),(H25+I25&gt;=8)),"Extrema",IF(OR(AND(H25=1,I25=4),AND(H25=2,I25=4),AND(H25=4,I25=3),AND(H25=3,I25=3)),"Alta",IF(OR(AND(H25=1,I25=3),AND(H25=2,I25=3)),"Moderada","No aplica para Corrupción"))),IF(H25+I25=0,"",IF(OR(AND(H25=3,I25=4),(AND(H25=2,I25=5)),(AND(H25=1,I25=5))),"Extrema",IF(OR(AND(H25=3,I25=1),(AND(H25=2,I25=2))),"Baja",IF(OR(AND(H25=4,I25=1),AND(H25=3,I25=2),AND(H25=2,I25=3),AND(H25=1,I25=3)),"Moderada",IF(H25+I25&gt;=8,"Extrema",IF(H25+I25&lt;4,"Baja",IF(H25+I25&gt;=6,"Alta","Alta"))))))))</f>
        <v>Baja</v>
      </c>
      <c r="K25" s="133" t="s">
        <v>314</v>
      </c>
      <c r="L25" s="134" t="s">
        <v>418</v>
      </c>
      <c r="M25" s="135" t="s">
        <v>316</v>
      </c>
      <c r="N25" s="136">
        <f t="shared" si="0"/>
        <v>15</v>
      </c>
      <c r="O25" s="137" t="s">
        <v>317</v>
      </c>
      <c r="P25" s="136">
        <f>IF(O25="Adecuado",15,0)</f>
        <v>15</v>
      </c>
      <c r="Q25" s="137" t="s">
        <v>318</v>
      </c>
      <c r="R25" s="136">
        <f>IF(Q25="Oportuna",15,0)</f>
        <v>15</v>
      </c>
      <c r="S25" s="137" t="s">
        <v>319</v>
      </c>
      <c r="T25" s="136">
        <f>IF(S25="Prevenir",15,IF(S25="Detectar",10,0))</f>
        <v>15</v>
      </c>
      <c r="U25" s="137" t="s">
        <v>320</v>
      </c>
      <c r="V25" s="136">
        <f>IF(U25="Confiable",15,0)</f>
        <v>15</v>
      </c>
      <c r="W25" s="137" t="s">
        <v>321</v>
      </c>
      <c r="X25" s="136">
        <f>IF(W25="Se investigan y resuelven oportunamente",15,0)</f>
        <v>15</v>
      </c>
      <c r="Y25" s="137" t="s">
        <v>322</v>
      </c>
      <c r="Z25" s="136">
        <f t="shared" si="1"/>
        <v>10</v>
      </c>
      <c r="AA25" s="138">
        <f t="shared" si="2"/>
        <v>100</v>
      </c>
      <c r="AB25" s="139" t="str">
        <f t="shared" si="5"/>
        <v>Fuerte</v>
      </c>
      <c r="AC25" s="140" t="s">
        <v>323</v>
      </c>
      <c r="AD25" s="139" t="str">
        <f>IF(AC25="Siempre se ejecuta","Fuerte",IF(AC25="Algunas veces","Moderado",IF(AC25="no se ejecuta","Débil","")))</f>
        <v>Fuerte</v>
      </c>
      <c r="AE25" s="139" t="str">
        <f t="shared" si="3"/>
        <v>FuerteFuerte</v>
      </c>
      <c r="AF25" s="139" t="str">
        <f>IFERROR(VLOOKUP(AE25,[1]PARAMETROS!$BH$2:$BJ$10,3,FALSE),"")</f>
        <v>Fuerte</v>
      </c>
      <c r="AG25" s="139">
        <f t="shared" si="4"/>
        <v>100</v>
      </c>
      <c r="AH25" s="139" t="str">
        <f>IFERROR(VLOOKUP(AE25,[1]PARAMETROS!$BH$2:$BJ$10,2,FALSE),"")</f>
        <v>No</v>
      </c>
      <c r="AI25" s="152">
        <f>IFERROR(AVERAGE(AG25:AG25),0)</f>
        <v>100</v>
      </c>
      <c r="AJ25" s="139" t="str">
        <f>IF(AI25&gt;=100,"Fuerte",IF(AI25&gt;=50,"Moderado",IF(AI25&gt;=0,"Débil","")))</f>
        <v>Fuerte</v>
      </c>
      <c r="AK25" s="140" t="s">
        <v>324</v>
      </c>
      <c r="AL25" s="140" t="s">
        <v>355</v>
      </c>
      <c r="AM25" s="143" t="str">
        <f>+AJ25&amp;AK25&amp;AL25</f>
        <v>FuerteDirectamenteIndirectamente</v>
      </c>
      <c r="AN25" s="144">
        <f>IFERROR(VLOOKUP(AM25,[1]PARAMETROS!$BD$1:$BG$9,2,FALSE),0)</f>
        <v>2</v>
      </c>
      <c r="AO25" s="145">
        <f>IF(E25&lt;&gt;"8. Corrupción",IFERROR(VLOOKUP(AM25,[1]PARAMETROS!$BD$1:$BG$9,3,FALSE),0),0)</f>
        <v>1</v>
      </c>
      <c r="AP25" s="146">
        <f>IF(H25 ="",0,IF(H25-AN25&lt;=0,1,H25-AN25))</f>
        <v>1</v>
      </c>
      <c r="AQ25" s="147">
        <f t="shared" si="22"/>
        <v>1</v>
      </c>
      <c r="AR25" s="148" t="str">
        <f t="shared" si="23"/>
        <v>Baja</v>
      </c>
      <c r="AS25" s="128" t="s">
        <v>325</v>
      </c>
      <c r="AT25" s="149" t="s">
        <v>419</v>
      </c>
      <c r="AU25" s="129" t="s">
        <v>420</v>
      </c>
      <c r="AV25" s="129" t="s">
        <v>421</v>
      </c>
      <c r="AW25" s="129" t="s">
        <v>422</v>
      </c>
      <c r="AX25" s="150">
        <v>43556</v>
      </c>
      <c r="AY25" s="151">
        <v>43646</v>
      </c>
      <c r="AZ25" s="128"/>
      <c r="BA25" s="127"/>
      <c r="BB25" s="128"/>
      <c r="BC25" s="129"/>
      <c r="BD25" s="127"/>
    </row>
    <row r="26" spans="1:56" ht="317.25" customHeight="1" thickBot="1" x14ac:dyDescent="0.25">
      <c r="A26" s="272"/>
      <c r="B26" s="275" t="s">
        <v>423</v>
      </c>
      <c r="C26" s="272" t="s">
        <v>397</v>
      </c>
      <c r="D26" s="278" t="s">
        <v>424</v>
      </c>
      <c r="E26" s="278" t="s">
        <v>372</v>
      </c>
      <c r="F26" s="278" t="s">
        <v>425</v>
      </c>
      <c r="G26" s="275" t="s">
        <v>426</v>
      </c>
      <c r="H26" s="272">
        <v>3</v>
      </c>
      <c r="I26" s="278">
        <v>4</v>
      </c>
      <c r="J26" s="369" t="str">
        <f>IF(E26="8. Corrupción",IF(OR(AND(H26=1,I26=5),AND(H26=2,I26=5),AND(H26=3,I26=4),(H26+I26&gt;=8)),"Extrema",IF(OR(AND(H26=1,I26=4),AND(H26=2,I26=4),AND(H26=4,I26=3),AND(H26=3,I26=3)),"Alta",IF(OR(AND(H26=1,I26=3),AND(H26=2,I26=3)),"Moderada","No aplica para Corrupción"))),IF(H26+I26=0,"",IF(OR(AND(H26=3,I26=4),(AND(H26=2,I26=5)),(AND(H26=1,I26=5))),"Extrema",IF(OR(AND(H26=3,I26=1),(AND(H26=2,I26=2))),"Baja",IF(OR(AND(H26=4,I26=1),AND(H26=3,I26=2),AND(H26=2,I26=3),AND(H26=1,I26=3)),"Moderada",IF(H26+I26&gt;=8,"Extrema",IF(H26+I26&lt;4,"Baja",IF(H26+I26&gt;=6,"Alta","Alta"))))))))</f>
        <v>Extrema</v>
      </c>
      <c r="K26" s="272" t="s">
        <v>427</v>
      </c>
      <c r="L26" s="275" t="s">
        <v>428</v>
      </c>
      <c r="M26" s="135" t="s">
        <v>316</v>
      </c>
      <c r="N26" s="136">
        <f t="shared" si="0"/>
        <v>15</v>
      </c>
      <c r="O26" s="137" t="s">
        <v>317</v>
      </c>
      <c r="P26" s="136">
        <f>IF(O26="Adecuado",15,0)</f>
        <v>15</v>
      </c>
      <c r="Q26" s="137" t="s">
        <v>318</v>
      </c>
      <c r="R26" s="136">
        <f>IF(Q26="Oportuna",15,0)</f>
        <v>15</v>
      </c>
      <c r="S26" s="137" t="s">
        <v>319</v>
      </c>
      <c r="T26" s="136">
        <f>IF(S26="Prevenir",15,IF(S26="Detectar",10,0))</f>
        <v>15</v>
      </c>
      <c r="U26" s="137" t="s">
        <v>320</v>
      </c>
      <c r="V26" s="136">
        <f>IF(U26="Confiable",15,0)</f>
        <v>15</v>
      </c>
      <c r="W26" s="137" t="s">
        <v>321</v>
      </c>
      <c r="X26" s="136">
        <f>IF(W26="Se investigan y resuelven oportunamente",15,0)</f>
        <v>15</v>
      </c>
      <c r="Y26" s="137" t="s">
        <v>322</v>
      </c>
      <c r="Z26" s="136">
        <f t="shared" si="1"/>
        <v>10</v>
      </c>
      <c r="AA26" s="138">
        <f t="shared" si="2"/>
        <v>100</v>
      </c>
      <c r="AB26" s="139" t="str">
        <f t="shared" si="5"/>
        <v>Fuerte</v>
      </c>
      <c r="AC26" s="140" t="s">
        <v>323</v>
      </c>
      <c r="AD26" s="139" t="str">
        <f>IF(AC26="Siempre se ejecuta","Fuerte",IF(AC26="Algunas veces","Moderado",IF(AC26="no se ejecuta","Débil","")))</f>
        <v>Fuerte</v>
      </c>
      <c r="AE26" s="139" t="str">
        <f t="shared" si="3"/>
        <v>FuerteFuerte</v>
      </c>
      <c r="AF26" s="139" t="str">
        <f>IFERROR(VLOOKUP(AE26,[1]PARAMETROS!$BH$2:$BJ$10,3,FALSE),"")</f>
        <v>Fuerte</v>
      </c>
      <c r="AG26" s="139">
        <f t="shared" si="4"/>
        <v>100</v>
      </c>
      <c r="AH26" s="139" t="str">
        <f>IFERROR(VLOOKUP(AE26,[1]PARAMETROS!$BH$2:$BJ$10,2,FALSE),"")</f>
        <v>No</v>
      </c>
      <c r="AI26" s="152">
        <f>IFERROR(AVERAGE(AG26:AG26),0)</f>
        <v>100</v>
      </c>
      <c r="AJ26" s="139" t="str">
        <f>IF(AI26&gt;=100,"Fuerte",IF(AI26&gt;=50,"Moderado",IF(AI26&gt;=0,"Débil","")))</f>
        <v>Fuerte</v>
      </c>
      <c r="AK26" s="140" t="s">
        <v>324</v>
      </c>
      <c r="AL26" s="140" t="s">
        <v>376</v>
      </c>
      <c r="AM26" s="143" t="str">
        <f>+AJ26&amp;AK26&amp;AL26</f>
        <v>FuerteDirectamenteNo disminuye</v>
      </c>
      <c r="AN26" s="144">
        <f>IFERROR(VLOOKUP(AM26,[1]PARAMETROS!$BD$1:$BG$9,2,FALSE),0)</f>
        <v>2</v>
      </c>
      <c r="AO26" s="145">
        <f>IF(E26&lt;&gt;"8. Corrupción",IFERROR(VLOOKUP(AM26,[1]PARAMETROS!$BD$1:$BG$9,3,FALSE),0),0)</f>
        <v>0</v>
      </c>
      <c r="AP26" s="360">
        <f>IF(H26 ="",0,IF(H26-AN26&lt;=0,1,H26-AN26))</f>
        <v>1</v>
      </c>
      <c r="AQ26" s="363">
        <f t="shared" si="22"/>
        <v>4</v>
      </c>
      <c r="AR26" s="366" t="str">
        <f t="shared" si="23"/>
        <v>Alta</v>
      </c>
      <c r="AS26" s="272" t="s">
        <v>377</v>
      </c>
      <c r="AT26" s="278" t="s">
        <v>429</v>
      </c>
      <c r="AU26" s="278" t="s">
        <v>430</v>
      </c>
      <c r="AV26" s="278" t="s">
        <v>414</v>
      </c>
      <c r="AW26" s="278" t="s">
        <v>431</v>
      </c>
      <c r="AX26" s="354">
        <v>43467</v>
      </c>
      <c r="AY26" s="357">
        <v>43830</v>
      </c>
      <c r="AZ26" s="194" t="s">
        <v>432</v>
      </c>
      <c r="BA26" s="195">
        <v>1</v>
      </c>
      <c r="BB26" s="149" t="s">
        <v>433</v>
      </c>
      <c r="BC26" s="196" t="s">
        <v>385</v>
      </c>
      <c r="BD26" s="197"/>
    </row>
    <row r="27" spans="1:56" ht="341.25" customHeight="1" thickBot="1" x14ac:dyDescent="0.25">
      <c r="A27" s="273"/>
      <c r="B27" s="276"/>
      <c r="C27" s="273"/>
      <c r="D27" s="279"/>
      <c r="E27" s="279"/>
      <c r="F27" s="279"/>
      <c r="G27" s="276"/>
      <c r="H27" s="273"/>
      <c r="I27" s="279"/>
      <c r="J27" s="370"/>
      <c r="K27" s="273"/>
      <c r="L27" s="276"/>
      <c r="M27" s="198"/>
      <c r="N27" s="199"/>
      <c r="O27" s="137"/>
      <c r="P27" s="199"/>
      <c r="Q27" s="137"/>
      <c r="R27" s="199"/>
      <c r="S27" s="137"/>
      <c r="T27" s="199"/>
      <c r="U27" s="137"/>
      <c r="V27" s="199"/>
      <c r="W27" s="137"/>
      <c r="X27" s="199"/>
      <c r="Y27" s="137"/>
      <c r="Z27" s="199"/>
      <c r="AA27" s="200"/>
      <c r="AB27" s="201"/>
      <c r="AC27" s="140"/>
      <c r="AD27" s="201"/>
      <c r="AE27" s="201"/>
      <c r="AF27" s="201"/>
      <c r="AG27" s="201"/>
      <c r="AH27" s="201"/>
      <c r="AI27" s="202"/>
      <c r="AJ27" s="201"/>
      <c r="AK27" s="140"/>
      <c r="AL27" s="140"/>
      <c r="AM27" s="203"/>
      <c r="AN27" s="204"/>
      <c r="AO27" s="205"/>
      <c r="AP27" s="361"/>
      <c r="AQ27" s="364"/>
      <c r="AR27" s="367"/>
      <c r="AS27" s="273"/>
      <c r="AT27" s="279"/>
      <c r="AU27" s="279"/>
      <c r="AV27" s="279"/>
      <c r="AW27" s="279"/>
      <c r="AX27" s="355"/>
      <c r="AY27" s="358"/>
      <c r="AZ27" s="206" t="s">
        <v>434</v>
      </c>
      <c r="BA27" s="195">
        <v>1</v>
      </c>
      <c r="BB27" s="149" t="s">
        <v>435</v>
      </c>
      <c r="BC27" s="207" t="s">
        <v>385</v>
      </c>
      <c r="BD27" s="208"/>
    </row>
    <row r="28" spans="1:56" ht="351" customHeight="1" thickBot="1" x14ac:dyDescent="0.25">
      <c r="A28" s="273"/>
      <c r="B28" s="276"/>
      <c r="C28" s="273"/>
      <c r="D28" s="279"/>
      <c r="E28" s="279"/>
      <c r="F28" s="279"/>
      <c r="G28" s="276"/>
      <c r="H28" s="273"/>
      <c r="I28" s="279"/>
      <c r="J28" s="370"/>
      <c r="K28" s="273"/>
      <c r="L28" s="276"/>
      <c r="M28" s="198"/>
      <c r="N28" s="199"/>
      <c r="O28" s="137"/>
      <c r="P28" s="199"/>
      <c r="Q28" s="137"/>
      <c r="R28" s="199"/>
      <c r="S28" s="137"/>
      <c r="T28" s="199"/>
      <c r="U28" s="137"/>
      <c r="V28" s="199"/>
      <c r="W28" s="137"/>
      <c r="X28" s="199"/>
      <c r="Y28" s="137"/>
      <c r="Z28" s="199"/>
      <c r="AA28" s="200"/>
      <c r="AB28" s="201"/>
      <c r="AC28" s="140"/>
      <c r="AD28" s="201"/>
      <c r="AE28" s="201"/>
      <c r="AF28" s="201"/>
      <c r="AG28" s="201"/>
      <c r="AH28" s="201"/>
      <c r="AI28" s="202"/>
      <c r="AJ28" s="201"/>
      <c r="AK28" s="140"/>
      <c r="AL28" s="140"/>
      <c r="AM28" s="203"/>
      <c r="AN28" s="204"/>
      <c r="AO28" s="205"/>
      <c r="AP28" s="361"/>
      <c r="AQ28" s="364"/>
      <c r="AR28" s="367"/>
      <c r="AS28" s="273"/>
      <c r="AT28" s="279"/>
      <c r="AU28" s="279"/>
      <c r="AV28" s="279"/>
      <c r="AW28" s="279"/>
      <c r="AX28" s="355"/>
      <c r="AY28" s="358"/>
      <c r="AZ28" s="206" t="s">
        <v>436</v>
      </c>
      <c r="BA28" s="195">
        <v>0</v>
      </c>
      <c r="BB28" s="149" t="s">
        <v>437</v>
      </c>
      <c r="BC28" s="207" t="s">
        <v>385</v>
      </c>
      <c r="BD28" s="208"/>
    </row>
    <row r="29" spans="1:56" ht="200.25" customHeight="1" thickBot="1" x14ac:dyDescent="0.25">
      <c r="A29" s="273"/>
      <c r="B29" s="276"/>
      <c r="C29" s="273"/>
      <c r="D29" s="279"/>
      <c r="E29" s="279"/>
      <c r="F29" s="279"/>
      <c r="G29" s="276"/>
      <c r="H29" s="273"/>
      <c r="I29" s="279"/>
      <c r="J29" s="370"/>
      <c r="K29" s="273"/>
      <c r="L29" s="276"/>
      <c r="M29" s="198"/>
      <c r="N29" s="199"/>
      <c r="O29" s="137"/>
      <c r="P29" s="199"/>
      <c r="Q29" s="137"/>
      <c r="R29" s="199"/>
      <c r="S29" s="137"/>
      <c r="T29" s="199"/>
      <c r="U29" s="137"/>
      <c r="V29" s="199"/>
      <c r="W29" s="137"/>
      <c r="X29" s="199"/>
      <c r="Y29" s="137"/>
      <c r="Z29" s="199"/>
      <c r="AA29" s="200"/>
      <c r="AB29" s="201"/>
      <c r="AC29" s="140"/>
      <c r="AD29" s="201"/>
      <c r="AE29" s="201"/>
      <c r="AF29" s="201"/>
      <c r="AG29" s="201"/>
      <c r="AH29" s="201"/>
      <c r="AI29" s="202"/>
      <c r="AJ29" s="201"/>
      <c r="AK29" s="140"/>
      <c r="AL29" s="140"/>
      <c r="AM29" s="203"/>
      <c r="AN29" s="204"/>
      <c r="AO29" s="205"/>
      <c r="AP29" s="361"/>
      <c r="AQ29" s="364"/>
      <c r="AR29" s="367"/>
      <c r="AS29" s="273"/>
      <c r="AT29" s="279"/>
      <c r="AU29" s="279"/>
      <c r="AV29" s="279"/>
      <c r="AW29" s="279"/>
      <c r="AX29" s="355"/>
      <c r="AY29" s="358"/>
      <c r="AZ29" s="206" t="s">
        <v>438</v>
      </c>
      <c r="BA29" s="195">
        <v>1</v>
      </c>
      <c r="BB29" s="149" t="s">
        <v>439</v>
      </c>
      <c r="BC29" s="207" t="s">
        <v>385</v>
      </c>
      <c r="BD29" s="208"/>
    </row>
    <row r="30" spans="1:56" ht="286.5" customHeight="1" thickBot="1" x14ac:dyDescent="0.25">
      <c r="A30" s="273"/>
      <c r="B30" s="276"/>
      <c r="C30" s="273"/>
      <c r="D30" s="279"/>
      <c r="E30" s="279"/>
      <c r="F30" s="279"/>
      <c r="G30" s="276"/>
      <c r="H30" s="273"/>
      <c r="I30" s="279"/>
      <c r="J30" s="370"/>
      <c r="K30" s="273"/>
      <c r="L30" s="276"/>
      <c r="M30" s="198"/>
      <c r="N30" s="199"/>
      <c r="O30" s="137"/>
      <c r="P30" s="199"/>
      <c r="Q30" s="137"/>
      <c r="R30" s="199"/>
      <c r="S30" s="137"/>
      <c r="T30" s="199"/>
      <c r="U30" s="137"/>
      <c r="V30" s="199"/>
      <c r="W30" s="137"/>
      <c r="X30" s="199"/>
      <c r="Y30" s="137"/>
      <c r="Z30" s="199"/>
      <c r="AA30" s="200"/>
      <c r="AB30" s="201"/>
      <c r="AC30" s="140"/>
      <c r="AD30" s="201"/>
      <c r="AE30" s="201"/>
      <c r="AF30" s="201"/>
      <c r="AG30" s="201"/>
      <c r="AH30" s="201"/>
      <c r="AI30" s="202"/>
      <c r="AJ30" s="201"/>
      <c r="AK30" s="140"/>
      <c r="AL30" s="140"/>
      <c r="AM30" s="203"/>
      <c r="AN30" s="204"/>
      <c r="AO30" s="205"/>
      <c r="AP30" s="361"/>
      <c r="AQ30" s="364"/>
      <c r="AR30" s="367"/>
      <c r="AS30" s="273"/>
      <c r="AT30" s="279"/>
      <c r="AU30" s="279"/>
      <c r="AV30" s="279"/>
      <c r="AW30" s="279"/>
      <c r="AX30" s="355"/>
      <c r="AY30" s="358"/>
      <c r="AZ30" s="206" t="s">
        <v>440</v>
      </c>
      <c r="BA30" s="195">
        <v>1</v>
      </c>
      <c r="BB30" s="149" t="s">
        <v>441</v>
      </c>
      <c r="BC30" s="207" t="s">
        <v>385</v>
      </c>
      <c r="BD30" s="208"/>
    </row>
    <row r="31" spans="1:56" ht="252" customHeight="1" thickBot="1" x14ac:dyDescent="0.25">
      <c r="A31" s="273"/>
      <c r="B31" s="276"/>
      <c r="C31" s="273"/>
      <c r="D31" s="279"/>
      <c r="E31" s="279"/>
      <c r="F31" s="279"/>
      <c r="G31" s="276"/>
      <c r="H31" s="273"/>
      <c r="I31" s="279"/>
      <c r="J31" s="370"/>
      <c r="K31" s="273"/>
      <c r="L31" s="276"/>
      <c r="M31" s="198"/>
      <c r="N31" s="199"/>
      <c r="O31" s="137"/>
      <c r="P31" s="199"/>
      <c r="Q31" s="137"/>
      <c r="R31" s="199"/>
      <c r="S31" s="137"/>
      <c r="T31" s="199"/>
      <c r="U31" s="137"/>
      <c r="V31" s="199"/>
      <c r="W31" s="137"/>
      <c r="X31" s="199"/>
      <c r="Y31" s="137"/>
      <c r="Z31" s="199"/>
      <c r="AA31" s="200"/>
      <c r="AB31" s="201"/>
      <c r="AC31" s="140"/>
      <c r="AD31" s="201"/>
      <c r="AE31" s="201"/>
      <c r="AF31" s="201"/>
      <c r="AG31" s="201"/>
      <c r="AH31" s="201"/>
      <c r="AI31" s="202"/>
      <c r="AJ31" s="201"/>
      <c r="AK31" s="140"/>
      <c r="AL31" s="140"/>
      <c r="AM31" s="203"/>
      <c r="AN31" s="204"/>
      <c r="AO31" s="205"/>
      <c r="AP31" s="361"/>
      <c r="AQ31" s="364"/>
      <c r="AR31" s="367"/>
      <c r="AS31" s="273"/>
      <c r="AT31" s="279"/>
      <c r="AU31" s="279"/>
      <c r="AV31" s="279"/>
      <c r="AW31" s="279"/>
      <c r="AX31" s="355"/>
      <c r="AY31" s="358"/>
      <c r="AZ31" s="206" t="s">
        <v>442</v>
      </c>
      <c r="BA31" s="195">
        <v>1</v>
      </c>
      <c r="BB31" s="149" t="s">
        <v>443</v>
      </c>
      <c r="BC31" s="207" t="s">
        <v>385</v>
      </c>
      <c r="BD31" s="208"/>
    </row>
    <row r="32" spans="1:56" ht="286.5" customHeight="1" thickBot="1" x14ac:dyDescent="0.25">
      <c r="A32" s="273"/>
      <c r="B32" s="276"/>
      <c r="C32" s="273"/>
      <c r="D32" s="279"/>
      <c r="E32" s="279"/>
      <c r="F32" s="279"/>
      <c r="G32" s="276"/>
      <c r="H32" s="273"/>
      <c r="I32" s="279"/>
      <c r="J32" s="370"/>
      <c r="K32" s="273"/>
      <c r="L32" s="276"/>
      <c r="M32" s="198"/>
      <c r="N32" s="199"/>
      <c r="O32" s="137"/>
      <c r="P32" s="199"/>
      <c r="Q32" s="137"/>
      <c r="R32" s="199"/>
      <c r="S32" s="137"/>
      <c r="T32" s="199"/>
      <c r="U32" s="137"/>
      <c r="V32" s="199"/>
      <c r="W32" s="137"/>
      <c r="X32" s="199"/>
      <c r="Y32" s="137"/>
      <c r="Z32" s="199"/>
      <c r="AA32" s="200"/>
      <c r="AB32" s="201"/>
      <c r="AC32" s="140"/>
      <c r="AD32" s="201"/>
      <c r="AE32" s="201"/>
      <c r="AF32" s="201"/>
      <c r="AG32" s="201"/>
      <c r="AH32" s="201"/>
      <c r="AI32" s="202"/>
      <c r="AJ32" s="201"/>
      <c r="AK32" s="140"/>
      <c r="AL32" s="140"/>
      <c r="AM32" s="203"/>
      <c r="AN32" s="204"/>
      <c r="AO32" s="205"/>
      <c r="AP32" s="361"/>
      <c r="AQ32" s="364"/>
      <c r="AR32" s="367"/>
      <c r="AS32" s="273"/>
      <c r="AT32" s="279"/>
      <c r="AU32" s="279"/>
      <c r="AV32" s="279"/>
      <c r="AW32" s="279"/>
      <c r="AX32" s="355"/>
      <c r="AY32" s="358"/>
      <c r="AZ32" s="206" t="s">
        <v>444</v>
      </c>
      <c r="BA32" s="195">
        <v>1</v>
      </c>
      <c r="BB32" s="149" t="s">
        <v>445</v>
      </c>
      <c r="BC32" s="207" t="s">
        <v>385</v>
      </c>
      <c r="BD32" s="208"/>
    </row>
    <row r="33" spans="1:56" ht="286.5" customHeight="1" thickBot="1" x14ac:dyDescent="0.25">
      <c r="A33" s="273"/>
      <c r="B33" s="276"/>
      <c r="C33" s="273"/>
      <c r="D33" s="279"/>
      <c r="E33" s="279"/>
      <c r="F33" s="279"/>
      <c r="G33" s="276"/>
      <c r="H33" s="273"/>
      <c r="I33" s="279"/>
      <c r="J33" s="370"/>
      <c r="K33" s="273"/>
      <c r="L33" s="276"/>
      <c r="M33" s="198"/>
      <c r="N33" s="199"/>
      <c r="O33" s="137"/>
      <c r="P33" s="199"/>
      <c r="Q33" s="137"/>
      <c r="R33" s="199"/>
      <c r="S33" s="137"/>
      <c r="T33" s="199"/>
      <c r="U33" s="137"/>
      <c r="V33" s="199"/>
      <c r="W33" s="137"/>
      <c r="X33" s="199"/>
      <c r="Y33" s="137"/>
      <c r="Z33" s="199"/>
      <c r="AA33" s="200"/>
      <c r="AB33" s="201"/>
      <c r="AC33" s="140"/>
      <c r="AD33" s="201"/>
      <c r="AE33" s="201"/>
      <c r="AF33" s="201"/>
      <c r="AG33" s="201"/>
      <c r="AH33" s="201"/>
      <c r="AI33" s="202"/>
      <c r="AJ33" s="201"/>
      <c r="AK33" s="140"/>
      <c r="AL33" s="140"/>
      <c r="AM33" s="203"/>
      <c r="AN33" s="204"/>
      <c r="AO33" s="205"/>
      <c r="AP33" s="361"/>
      <c r="AQ33" s="364"/>
      <c r="AR33" s="367"/>
      <c r="AS33" s="273"/>
      <c r="AT33" s="279"/>
      <c r="AU33" s="279"/>
      <c r="AV33" s="279"/>
      <c r="AW33" s="279"/>
      <c r="AX33" s="355"/>
      <c r="AY33" s="358"/>
      <c r="AZ33" s="206" t="s">
        <v>446</v>
      </c>
      <c r="BA33" s="195">
        <v>1</v>
      </c>
      <c r="BB33" s="149" t="s">
        <v>447</v>
      </c>
      <c r="BC33" s="207" t="s">
        <v>385</v>
      </c>
      <c r="BD33" s="208"/>
    </row>
    <row r="34" spans="1:56" ht="286.5" customHeight="1" thickBot="1" x14ac:dyDescent="0.25">
      <c r="A34" s="273"/>
      <c r="B34" s="276"/>
      <c r="C34" s="273"/>
      <c r="D34" s="279"/>
      <c r="E34" s="279"/>
      <c r="F34" s="279"/>
      <c r="G34" s="276"/>
      <c r="H34" s="273"/>
      <c r="I34" s="279"/>
      <c r="J34" s="370"/>
      <c r="K34" s="273"/>
      <c r="L34" s="276"/>
      <c r="M34" s="198"/>
      <c r="N34" s="199"/>
      <c r="O34" s="137"/>
      <c r="P34" s="199"/>
      <c r="Q34" s="137"/>
      <c r="R34" s="199"/>
      <c r="S34" s="137"/>
      <c r="T34" s="199"/>
      <c r="U34" s="137"/>
      <c r="V34" s="199"/>
      <c r="W34" s="137"/>
      <c r="X34" s="199"/>
      <c r="Y34" s="137"/>
      <c r="Z34" s="199"/>
      <c r="AA34" s="200"/>
      <c r="AB34" s="201"/>
      <c r="AC34" s="140"/>
      <c r="AD34" s="201"/>
      <c r="AE34" s="201"/>
      <c r="AF34" s="201"/>
      <c r="AG34" s="201"/>
      <c r="AH34" s="201"/>
      <c r="AI34" s="202"/>
      <c r="AJ34" s="201"/>
      <c r="AK34" s="140"/>
      <c r="AL34" s="140"/>
      <c r="AM34" s="203"/>
      <c r="AN34" s="204"/>
      <c r="AO34" s="205"/>
      <c r="AP34" s="361"/>
      <c r="AQ34" s="364"/>
      <c r="AR34" s="367"/>
      <c r="AS34" s="273"/>
      <c r="AT34" s="279"/>
      <c r="AU34" s="279"/>
      <c r="AV34" s="279"/>
      <c r="AW34" s="279"/>
      <c r="AX34" s="355"/>
      <c r="AY34" s="358"/>
      <c r="AZ34" s="206" t="s">
        <v>448</v>
      </c>
      <c r="BA34" s="195">
        <v>1</v>
      </c>
      <c r="BB34" s="149" t="s">
        <v>449</v>
      </c>
      <c r="BC34" s="207" t="s">
        <v>385</v>
      </c>
      <c r="BD34" s="208"/>
    </row>
    <row r="35" spans="1:56" ht="286.5" customHeight="1" thickBot="1" x14ac:dyDescent="0.25">
      <c r="A35" s="273"/>
      <c r="B35" s="276"/>
      <c r="C35" s="273"/>
      <c r="D35" s="279"/>
      <c r="E35" s="279"/>
      <c r="F35" s="279"/>
      <c r="G35" s="276"/>
      <c r="H35" s="273"/>
      <c r="I35" s="279"/>
      <c r="J35" s="370"/>
      <c r="K35" s="273"/>
      <c r="L35" s="276"/>
      <c r="M35" s="198"/>
      <c r="N35" s="199"/>
      <c r="O35" s="137"/>
      <c r="P35" s="199"/>
      <c r="Q35" s="137"/>
      <c r="R35" s="199"/>
      <c r="S35" s="137"/>
      <c r="T35" s="199"/>
      <c r="U35" s="137"/>
      <c r="V35" s="199"/>
      <c r="W35" s="137"/>
      <c r="X35" s="199"/>
      <c r="Y35" s="137"/>
      <c r="Z35" s="199"/>
      <c r="AA35" s="200"/>
      <c r="AB35" s="201"/>
      <c r="AC35" s="140"/>
      <c r="AD35" s="201"/>
      <c r="AE35" s="201"/>
      <c r="AF35" s="201"/>
      <c r="AG35" s="201"/>
      <c r="AH35" s="201"/>
      <c r="AI35" s="202"/>
      <c r="AJ35" s="201"/>
      <c r="AK35" s="140"/>
      <c r="AL35" s="140"/>
      <c r="AM35" s="203"/>
      <c r="AN35" s="204"/>
      <c r="AO35" s="205"/>
      <c r="AP35" s="361"/>
      <c r="AQ35" s="364"/>
      <c r="AR35" s="367"/>
      <c r="AS35" s="273"/>
      <c r="AT35" s="279"/>
      <c r="AU35" s="279"/>
      <c r="AV35" s="279"/>
      <c r="AW35" s="279"/>
      <c r="AX35" s="355"/>
      <c r="AY35" s="358"/>
      <c r="AZ35" s="206" t="s">
        <v>450</v>
      </c>
      <c r="BA35" s="195">
        <v>1</v>
      </c>
      <c r="BB35" s="149" t="s">
        <v>451</v>
      </c>
      <c r="BC35" s="207" t="s">
        <v>385</v>
      </c>
      <c r="BD35" s="208"/>
    </row>
    <row r="36" spans="1:56" ht="286.5" customHeight="1" thickBot="1" x14ac:dyDescent="0.25">
      <c r="A36" s="273"/>
      <c r="B36" s="276"/>
      <c r="C36" s="273"/>
      <c r="D36" s="279"/>
      <c r="E36" s="279"/>
      <c r="F36" s="279"/>
      <c r="G36" s="276"/>
      <c r="H36" s="273"/>
      <c r="I36" s="279"/>
      <c r="J36" s="370"/>
      <c r="K36" s="273"/>
      <c r="L36" s="276"/>
      <c r="M36" s="198"/>
      <c r="N36" s="199"/>
      <c r="O36" s="137"/>
      <c r="P36" s="199"/>
      <c r="Q36" s="137"/>
      <c r="R36" s="199"/>
      <c r="S36" s="137"/>
      <c r="T36" s="199"/>
      <c r="U36" s="137"/>
      <c r="V36" s="199"/>
      <c r="W36" s="137"/>
      <c r="X36" s="199"/>
      <c r="Y36" s="137"/>
      <c r="Z36" s="199"/>
      <c r="AA36" s="200"/>
      <c r="AB36" s="201"/>
      <c r="AC36" s="140"/>
      <c r="AD36" s="201"/>
      <c r="AE36" s="201"/>
      <c r="AF36" s="201"/>
      <c r="AG36" s="201"/>
      <c r="AH36" s="201"/>
      <c r="AI36" s="202"/>
      <c r="AJ36" s="201"/>
      <c r="AK36" s="140"/>
      <c r="AL36" s="140"/>
      <c r="AM36" s="203"/>
      <c r="AN36" s="204"/>
      <c r="AO36" s="205"/>
      <c r="AP36" s="361"/>
      <c r="AQ36" s="364"/>
      <c r="AR36" s="367"/>
      <c r="AS36" s="273"/>
      <c r="AT36" s="279"/>
      <c r="AU36" s="279"/>
      <c r="AV36" s="279"/>
      <c r="AW36" s="279"/>
      <c r="AX36" s="355"/>
      <c r="AY36" s="358"/>
      <c r="AZ36" s="206" t="s">
        <v>452</v>
      </c>
      <c r="BA36" s="195">
        <v>1</v>
      </c>
      <c r="BB36" s="149" t="s">
        <v>453</v>
      </c>
      <c r="BC36" s="207" t="s">
        <v>385</v>
      </c>
      <c r="BD36" s="208"/>
    </row>
    <row r="37" spans="1:56" ht="286.5" customHeight="1" thickBot="1" x14ac:dyDescent="0.25">
      <c r="A37" s="273"/>
      <c r="B37" s="276"/>
      <c r="C37" s="273"/>
      <c r="D37" s="279"/>
      <c r="E37" s="279"/>
      <c r="F37" s="279"/>
      <c r="G37" s="276"/>
      <c r="H37" s="273"/>
      <c r="I37" s="279"/>
      <c r="J37" s="370"/>
      <c r="K37" s="273"/>
      <c r="L37" s="276"/>
      <c r="M37" s="198"/>
      <c r="N37" s="199"/>
      <c r="O37" s="137"/>
      <c r="P37" s="199"/>
      <c r="Q37" s="137"/>
      <c r="R37" s="199"/>
      <c r="S37" s="137"/>
      <c r="T37" s="199"/>
      <c r="U37" s="137"/>
      <c r="V37" s="199"/>
      <c r="W37" s="137"/>
      <c r="X37" s="199"/>
      <c r="Y37" s="137"/>
      <c r="Z37" s="199"/>
      <c r="AA37" s="200"/>
      <c r="AB37" s="201"/>
      <c r="AC37" s="140"/>
      <c r="AD37" s="201"/>
      <c r="AE37" s="201"/>
      <c r="AF37" s="201"/>
      <c r="AG37" s="201"/>
      <c r="AH37" s="201"/>
      <c r="AI37" s="202"/>
      <c r="AJ37" s="201"/>
      <c r="AK37" s="140"/>
      <c r="AL37" s="140"/>
      <c r="AM37" s="203"/>
      <c r="AN37" s="204"/>
      <c r="AO37" s="205"/>
      <c r="AP37" s="361"/>
      <c r="AQ37" s="364"/>
      <c r="AR37" s="367"/>
      <c r="AS37" s="273"/>
      <c r="AT37" s="279"/>
      <c r="AU37" s="279"/>
      <c r="AV37" s="279"/>
      <c r="AW37" s="279"/>
      <c r="AX37" s="355"/>
      <c r="AY37" s="358"/>
      <c r="AZ37" s="206" t="s">
        <v>454</v>
      </c>
      <c r="BA37" s="195">
        <v>1</v>
      </c>
      <c r="BB37" s="149" t="s">
        <v>455</v>
      </c>
      <c r="BC37" s="207" t="s">
        <v>385</v>
      </c>
      <c r="BD37" s="208"/>
    </row>
    <row r="38" spans="1:56" ht="286.5" customHeight="1" thickBot="1" x14ac:dyDescent="0.25">
      <c r="A38" s="273"/>
      <c r="B38" s="276"/>
      <c r="C38" s="273"/>
      <c r="D38" s="279"/>
      <c r="E38" s="279"/>
      <c r="F38" s="279"/>
      <c r="G38" s="276"/>
      <c r="H38" s="273"/>
      <c r="I38" s="279"/>
      <c r="J38" s="370"/>
      <c r="K38" s="273"/>
      <c r="L38" s="276"/>
      <c r="M38" s="198"/>
      <c r="N38" s="199"/>
      <c r="O38" s="137"/>
      <c r="P38" s="199"/>
      <c r="Q38" s="137"/>
      <c r="R38" s="199"/>
      <c r="S38" s="137"/>
      <c r="T38" s="199"/>
      <c r="U38" s="137"/>
      <c r="V38" s="199"/>
      <c r="W38" s="137"/>
      <c r="X38" s="199"/>
      <c r="Y38" s="137"/>
      <c r="Z38" s="199"/>
      <c r="AA38" s="200"/>
      <c r="AB38" s="201"/>
      <c r="AC38" s="140"/>
      <c r="AD38" s="201"/>
      <c r="AE38" s="201"/>
      <c r="AF38" s="201"/>
      <c r="AG38" s="201"/>
      <c r="AH38" s="201"/>
      <c r="AI38" s="202"/>
      <c r="AJ38" s="201"/>
      <c r="AK38" s="140"/>
      <c r="AL38" s="140"/>
      <c r="AM38" s="203"/>
      <c r="AN38" s="204"/>
      <c r="AO38" s="205"/>
      <c r="AP38" s="361"/>
      <c r="AQ38" s="364"/>
      <c r="AR38" s="367"/>
      <c r="AS38" s="273"/>
      <c r="AT38" s="279"/>
      <c r="AU38" s="279"/>
      <c r="AV38" s="279"/>
      <c r="AW38" s="279"/>
      <c r="AX38" s="355"/>
      <c r="AY38" s="358"/>
      <c r="AZ38" s="209" t="s">
        <v>456</v>
      </c>
      <c r="BA38" s="195">
        <v>1</v>
      </c>
      <c r="BB38" s="149" t="s">
        <v>457</v>
      </c>
      <c r="BC38" s="207" t="s">
        <v>385</v>
      </c>
      <c r="BD38" s="208"/>
    </row>
    <row r="39" spans="1:56" ht="309" customHeight="1" thickBot="1" x14ac:dyDescent="0.25">
      <c r="A39" s="273"/>
      <c r="B39" s="276"/>
      <c r="C39" s="273"/>
      <c r="D39" s="279"/>
      <c r="E39" s="279"/>
      <c r="F39" s="279"/>
      <c r="G39" s="276"/>
      <c r="H39" s="273"/>
      <c r="I39" s="279"/>
      <c r="J39" s="370"/>
      <c r="K39" s="273"/>
      <c r="L39" s="276"/>
      <c r="M39" s="198"/>
      <c r="N39" s="199"/>
      <c r="O39" s="137"/>
      <c r="P39" s="199"/>
      <c r="Q39" s="137"/>
      <c r="R39" s="199"/>
      <c r="S39" s="137"/>
      <c r="T39" s="199"/>
      <c r="U39" s="137"/>
      <c r="V39" s="199"/>
      <c r="W39" s="137"/>
      <c r="X39" s="199"/>
      <c r="Y39" s="137"/>
      <c r="Z39" s="199"/>
      <c r="AA39" s="200"/>
      <c r="AB39" s="201"/>
      <c r="AC39" s="140"/>
      <c r="AD39" s="201"/>
      <c r="AE39" s="201"/>
      <c r="AF39" s="201"/>
      <c r="AG39" s="201"/>
      <c r="AH39" s="201"/>
      <c r="AI39" s="202"/>
      <c r="AJ39" s="201"/>
      <c r="AK39" s="140"/>
      <c r="AL39" s="140"/>
      <c r="AM39" s="203"/>
      <c r="AN39" s="204"/>
      <c r="AO39" s="205"/>
      <c r="AP39" s="361"/>
      <c r="AQ39" s="364"/>
      <c r="AR39" s="367"/>
      <c r="AS39" s="273"/>
      <c r="AT39" s="279"/>
      <c r="AU39" s="279"/>
      <c r="AV39" s="279"/>
      <c r="AW39" s="279"/>
      <c r="AX39" s="355"/>
      <c r="AY39" s="358"/>
      <c r="AZ39" s="206" t="s">
        <v>458</v>
      </c>
      <c r="BA39" s="195">
        <v>1</v>
      </c>
      <c r="BB39" s="149" t="s">
        <v>459</v>
      </c>
      <c r="BC39" s="207" t="s">
        <v>385</v>
      </c>
      <c r="BD39" s="208"/>
    </row>
    <row r="40" spans="1:56" ht="286.5" customHeight="1" thickBot="1" x14ac:dyDescent="0.25">
      <c r="A40" s="274"/>
      <c r="B40" s="277"/>
      <c r="C40" s="274"/>
      <c r="D40" s="280"/>
      <c r="E40" s="280"/>
      <c r="F40" s="280"/>
      <c r="G40" s="277"/>
      <c r="H40" s="274"/>
      <c r="I40" s="280"/>
      <c r="J40" s="371"/>
      <c r="K40" s="274"/>
      <c r="L40" s="277"/>
      <c r="M40" s="198"/>
      <c r="N40" s="199"/>
      <c r="O40" s="137"/>
      <c r="P40" s="199"/>
      <c r="Q40" s="137"/>
      <c r="R40" s="199"/>
      <c r="S40" s="137"/>
      <c r="T40" s="199"/>
      <c r="U40" s="137"/>
      <c r="V40" s="199"/>
      <c r="W40" s="137"/>
      <c r="X40" s="199"/>
      <c r="Y40" s="137"/>
      <c r="Z40" s="199"/>
      <c r="AA40" s="200"/>
      <c r="AB40" s="201"/>
      <c r="AC40" s="140"/>
      <c r="AD40" s="201"/>
      <c r="AE40" s="201"/>
      <c r="AF40" s="201"/>
      <c r="AG40" s="201"/>
      <c r="AH40" s="201"/>
      <c r="AI40" s="202"/>
      <c r="AJ40" s="201"/>
      <c r="AK40" s="140"/>
      <c r="AL40" s="140"/>
      <c r="AM40" s="203"/>
      <c r="AN40" s="204"/>
      <c r="AO40" s="205"/>
      <c r="AP40" s="362"/>
      <c r="AQ40" s="365"/>
      <c r="AR40" s="368"/>
      <c r="AS40" s="274"/>
      <c r="AT40" s="280"/>
      <c r="AU40" s="280"/>
      <c r="AV40" s="280"/>
      <c r="AW40" s="280"/>
      <c r="AX40" s="356"/>
      <c r="AY40" s="359"/>
      <c r="AZ40" s="210" t="s">
        <v>460</v>
      </c>
      <c r="BA40" s="195">
        <v>1</v>
      </c>
      <c r="BB40" s="149" t="s">
        <v>461</v>
      </c>
      <c r="BC40" s="211" t="s">
        <v>385</v>
      </c>
      <c r="BD40" s="212"/>
    </row>
    <row r="41" spans="1:56" ht="132.75" hidden="1" customHeight="1" x14ac:dyDescent="0.2">
      <c r="A41" s="285"/>
      <c r="B41" s="330" t="s">
        <v>423</v>
      </c>
      <c r="C41" s="285" t="s">
        <v>462</v>
      </c>
      <c r="D41" s="289" t="s">
        <v>463</v>
      </c>
      <c r="E41" s="289" t="s">
        <v>311</v>
      </c>
      <c r="F41" s="153" t="s">
        <v>464</v>
      </c>
      <c r="G41" s="330" t="s">
        <v>465</v>
      </c>
      <c r="H41" s="315">
        <v>5</v>
      </c>
      <c r="I41" s="289">
        <v>2</v>
      </c>
      <c r="J41" s="318" t="str">
        <f>IF(E41="8. Corrupción",IF(OR(AND(H41=1,I41=5),AND(H41=2,I41=5),AND(H41=3,I41=4),(H41+I41&gt;=8)),"Extrema",IF(OR(AND(H41=1,I41=4),AND(H41=2,I41=4),AND(H41=4,I41=3),AND(H41=3,I41=3)),"Alta",IF(OR(AND(H41=1,I41=3),AND(H41=2,I41=3)),"Moderada","No aplica para Corrupción"))),IF(H41+I41=0,"",IF(OR(AND(H41=3,I41=4),(AND(H41=2,I41=5)),(AND(H41=1,I41=5))),"Extrema",IF(OR(AND(H41=3,I41=1),(AND(H41=2,I41=2))),"Baja",IF(OR(AND(H41=4,I41=1),AND(H41=3,I41=2),AND(H41=2,I41=3),AND(H41=1,I41=3)),"Moderada",IF(H41+I41&gt;=8,"Extrema",IF(H41+I41&lt;4,"Baja",IF(H41+I41&gt;=6,"Alta","Alta"))))))))</f>
        <v>Alta</v>
      </c>
      <c r="K41" s="154" t="s">
        <v>466</v>
      </c>
      <c r="L41" s="192" t="s">
        <v>467</v>
      </c>
      <c r="M41" s="156" t="s">
        <v>316</v>
      </c>
      <c r="N41" s="157">
        <f t="shared" si="0"/>
        <v>15</v>
      </c>
      <c r="O41" s="137" t="s">
        <v>317</v>
      </c>
      <c r="P41" s="157">
        <f>IF(O41="Adecuado",15,0)</f>
        <v>15</v>
      </c>
      <c r="Q41" s="137" t="s">
        <v>318</v>
      </c>
      <c r="R41" s="157">
        <f>IF(Q41="Oportuna",15,0)</f>
        <v>15</v>
      </c>
      <c r="S41" s="137" t="s">
        <v>319</v>
      </c>
      <c r="T41" s="157">
        <f>IF(S41="Prevenir",15,IF(S41="Detectar",10,0))</f>
        <v>15</v>
      </c>
      <c r="U41" s="137" t="s">
        <v>320</v>
      </c>
      <c r="V41" s="157">
        <f>IF(U41="Confiable",15,0)</f>
        <v>15</v>
      </c>
      <c r="W41" s="137" t="s">
        <v>321</v>
      </c>
      <c r="X41" s="157">
        <f>IF(W41="Se investigan y resuelven oportunamente",15,0)</f>
        <v>15</v>
      </c>
      <c r="Y41" s="137" t="s">
        <v>322</v>
      </c>
      <c r="Z41" s="157">
        <f t="shared" ref="Z41:Z82" si="24">IF(Y41="Completa",10,IF(Y41="incompleta",5,0))</f>
        <v>10</v>
      </c>
      <c r="AA41" s="158">
        <f t="shared" ref="AA41:AA82" si="25">N41+P41+R41+T41+V41+X41+Z41</f>
        <v>100</v>
      </c>
      <c r="AB41" s="159" t="str">
        <f t="shared" ref="AB41:AB82" si="26">IF(AA41&gt;=96,"Fuerte",IF(AA41&gt;=86,"Moderado",IF(AA41&gt;=0,"Débil","")))</f>
        <v>Fuerte</v>
      </c>
      <c r="AC41" s="140" t="s">
        <v>323</v>
      </c>
      <c r="AD41" s="159" t="str">
        <f>IF(AC41="Siempre se ejecuta","Fuerte",IF(AC41="Algunas veces","Moderado",IF(AC41="no se ejecuta","Débil","")))</f>
        <v>Fuerte</v>
      </c>
      <c r="AE41" s="159" t="str">
        <f t="shared" ref="AE41:AE82" si="27">AB41&amp;AD41</f>
        <v>FuerteFuerte</v>
      </c>
      <c r="AF41" s="159" t="str">
        <f>IFERROR(VLOOKUP(AE41,[1]PARAMETROS!$BH$2:$BJ$10,3,FALSE),"")</f>
        <v>Fuerte</v>
      </c>
      <c r="AG41" s="159">
        <f t="shared" ref="AG41:AG82" si="28">IF(AF41="fuerte",100,IF(AF41="Moderado",50,IF(AF41="débil",0,"")))</f>
        <v>100</v>
      </c>
      <c r="AH41" s="159" t="str">
        <f>IFERROR(VLOOKUP(AE41,[1]PARAMETROS!$BH$2:$BJ$10,2,FALSE),"")</f>
        <v>No</v>
      </c>
      <c r="AI41" s="322">
        <f>IFERROR(AVERAGE(AG41:AG43),0)</f>
        <v>100</v>
      </c>
      <c r="AJ41" s="326" t="str">
        <f>IF(AI41&gt;=100,"Fuerte",IF(AI41&gt;=50,"Moderado",IF(AI41&gt;=0,"Débil","")))</f>
        <v>Fuerte</v>
      </c>
      <c r="AK41" s="295" t="s">
        <v>324</v>
      </c>
      <c r="AL41" s="295" t="s">
        <v>355</v>
      </c>
      <c r="AM41" s="296" t="str">
        <f>+AJ41&amp;AK41&amp;AL41</f>
        <v>FuerteDirectamenteIndirectamente</v>
      </c>
      <c r="AN41" s="299">
        <f>IFERROR(VLOOKUP(AM41,[1]PARAMETROS!$BD$1:$BG$9,2,FALSE),0)</f>
        <v>2</v>
      </c>
      <c r="AO41" s="303">
        <f>IF(E41&lt;&gt;"8. Corrupción",IFERROR(VLOOKUP(AM41,[1]PARAMETROS!$BD$1:$BG$9,3,FALSE),0),0)</f>
        <v>1</v>
      </c>
      <c r="AP41" s="307">
        <f>IF(H41 ="",0,IF(H41-AN41&lt;=0,1,H41-AN41))</f>
        <v>3</v>
      </c>
      <c r="AQ41" s="311">
        <f t="shared" ref="AQ41" si="29">IF(E41&lt;&gt;"8. Corrupción",IF(I41="",0,IF(I41-AO41=0,1,I41-AO41)),I41)</f>
        <v>1</v>
      </c>
      <c r="AR41" s="281" t="str">
        <f t="shared" ref="AR41" si="30">IF(E41="8. Corrupción",IF(OR(AND(AP41=1,AQ41=5),AND(AP41=2,AQ41=5),AND(AP41=3,AQ41=4),(AP41+AQ41&gt;=8)),"Extrema",IF(OR(AND(AP41=1,AQ41=4),AND(AP41=2,AQ41=4),AND(AP41=4,AQ41=3),AND(AP41=3,AQ41=3)),"Alta",IF(OR(AND(AP41=1,AQ41=3),AND(AP41=2,AQ41=3)),"Moderada","No aplica para Corrupción"))),IF(AP41+AQ41=0,"",IF(OR(AND(AP41=3,AQ41=4),(AND(AP41=2,AQ41=5)),(AND(AP41=1,AQ41=5))),"Extrema",IF(OR(AND(AP41=3,AQ41=1),(AND(AP41=2,AQ41=2))),"Baja",IF(OR(AND(AP41=4,AQ41=1),AND(AP41=3,AQ41=2),AND(AP41=2,AQ41=3),AND(AP41=1,AQ41=3)),"Moderada",IF(AP41+AQ41&gt;=8,"Extrema",IF(AP41+AQ41&lt;4,"Baja",IF(AP41+AQ41&gt;=6,"Alta","Alta"))))))))</f>
        <v>Baja</v>
      </c>
      <c r="AS41" s="285" t="s">
        <v>325</v>
      </c>
      <c r="AT41" s="213" t="s">
        <v>468</v>
      </c>
      <c r="AU41" s="289" t="s">
        <v>469</v>
      </c>
      <c r="AV41" s="289" t="s">
        <v>470</v>
      </c>
      <c r="AW41" s="289" t="s">
        <v>471</v>
      </c>
      <c r="AX41" s="292">
        <v>43585</v>
      </c>
      <c r="AY41" s="268">
        <v>43830</v>
      </c>
      <c r="AZ41" s="272"/>
      <c r="BA41" s="275"/>
      <c r="BB41" s="272"/>
      <c r="BC41" s="278"/>
      <c r="BD41" s="275"/>
    </row>
    <row r="42" spans="1:56" ht="107.25" hidden="1" customHeight="1" x14ac:dyDescent="0.2">
      <c r="A42" s="287"/>
      <c r="B42" s="269"/>
      <c r="C42" s="287"/>
      <c r="D42" s="290"/>
      <c r="E42" s="290"/>
      <c r="F42" s="214" t="s">
        <v>472</v>
      </c>
      <c r="G42" s="269"/>
      <c r="H42" s="316"/>
      <c r="I42" s="290"/>
      <c r="J42" s="320"/>
      <c r="K42" s="215" t="s">
        <v>466</v>
      </c>
      <c r="L42" s="216" t="s">
        <v>467</v>
      </c>
      <c r="M42" s="217" t="s">
        <v>316</v>
      </c>
      <c r="N42" s="218">
        <f t="shared" si="0"/>
        <v>15</v>
      </c>
      <c r="O42" s="137" t="s">
        <v>317</v>
      </c>
      <c r="P42" s="218">
        <f t="shared" ref="P42:P43" si="31">IF(O42="Adecuado",15,0)</f>
        <v>15</v>
      </c>
      <c r="Q42" s="137" t="s">
        <v>318</v>
      </c>
      <c r="R42" s="218">
        <f t="shared" ref="R42:R43" si="32">IF(Q42="Oportuna",15,0)</f>
        <v>15</v>
      </c>
      <c r="S42" s="137" t="s">
        <v>319</v>
      </c>
      <c r="T42" s="218">
        <f t="shared" ref="T42:T43" si="33">IF(S42="Prevenir",15,IF(S42="Detectar",10,0))</f>
        <v>15</v>
      </c>
      <c r="U42" s="137" t="s">
        <v>320</v>
      </c>
      <c r="V42" s="218">
        <f t="shared" ref="V42:V43" si="34">IF(U42="Confiable",15,0)</f>
        <v>15</v>
      </c>
      <c r="W42" s="137" t="s">
        <v>321</v>
      </c>
      <c r="X42" s="218">
        <f t="shared" ref="X42:X43" si="35">IF(W42="Se investigan y resuelven oportunamente",15,0)</f>
        <v>15</v>
      </c>
      <c r="Y42" s="137" t="s">
        <v>322</v>
      </c>
      <c r="Z42" s="218">
        <f t="shared" si="24"/>
        <v>10</v>
      </c>
      <c r="AA42" s="219">
        <f t="shared" si="25"/>
        <v>100</v>
      </c>
      <c r="AB42" s="220" t="str">
        <f t="shared" si="26"/>
        <v>Fuerte</v>
      </c>
      <c r="AC42" s="140" t="s">
        <v>323</v>
      </c>
      <c r="AD42" s="220" t="str">
        <f t="shared" ref="AD42:AD43" si="36">IF(AC42="Siempre se ejecuta","Fuerte",IF(AC42="Algunas veces","Moderado",IF(AC42="no se ejecuta","Débil","")))</f>
        <v>Fuerte</v>
      </c>
      <c r="AE42" s="220" t="str">
        <f t="shared" si="27"/>
        <v>FuerteFuerte</v>
      </c>
      <c r="AF42" s="220" t="str">
        <f>IFERROR(VLOOKUP(AE42,[1]PARAMETROS!$BH$2:$BJ$10,3,FALSE),"")</f>
        <v>Fuerte</v>
      </c>
      <c r="AG42" s="220">
        <f t="shared" si="28"/>
        <v>100</v>
      </c>
      <c r="AH42" s="220" t="str">
        <f>IFERROR(VLOOKUP(AE42,[1]PARAMETROS!$BH$2:$BJ$10,2,FALSE),"")</f>
        <v>No</v>
      </c>
      <c r="AI42" s="324"/>
      <c r="AJ42" s="328"/>
      <c r="AK42" s="295"/>
      <c r="AL42" s="295"/>
      <c r="AM42" s="295"/>
      <c r="AN42" s="301"/>
      <c r="AO42" s="305"/>
      <c r="AP42" s="309"/>
      <c r="AQ42" s="313"/>
      <c r="AR42" s="283"/>
      <c r="AS42" s="287"/>
      <c r="AT42" s="221" t="s">
        <v>473</v>
      </c>
      <c r="AU42" s="290"/>
      <c r="AV42" s="290"/>
      <c r="AW42" s="290"/>
      <c r="AX42" s="290"/>
      <c r="AY42" s="269"/>
      <c r="AZ42" s="273"/>
      <c r="BA42" s="276"/>
      <c r="BB42" s="273"/>
      <c r="BC42" s="279"/>
      <c r="BD42" s="276"/>
    </row>
    <row r="43" spans="1:56" ht="117" hidden="1" customHeight="1" thickBot="1" x14ac:dyDescent="0.25">
      <c r="A43" s="288"/>
      <c r="B43" s="331"/>
      <c r="C43" s="288"/>
      <c r="D43" s="291"/>
      <c r="E43" s="291"/>
      <c r="F43" s="160" t="s">
        <v>474</v>
      </c>
      <c r="G43" s="331"/>
      <c r="H43" s="317"/>
      <c r="I43" s="291"/>
      <c r="J43" s="321"/>
      <c r="K43" s="161" t="s">
        <v>466</v>
      </c>
      <c r="L43" s="222" t="s">
        <v>467</v>
      </c>
      <c r="M43" s="163" t="s">
        <v>316</v>
      </c>
      <c r="N43" s="164">
        <f t="shared" si="0"/>
        <v>15</v>
      </c>
      <c r="O43" s="137" t="s">
        <v>317</v>
      </c>
      <c r="P43" s="164">
        <f t="shared" si="31"/>
        <v>15</v>
      </c>
      <c r="Q43" s="137" t="s">
        <v>318</v>
      </c>
      <c r="R43" s="164">
        <f t="shared" si="32"/>
        <v>15</v>
      </c>
      <c r="S43" s="137" t="s">
        <v>319</v>
      </c>
      <c r="T43" s="164">
        <f t="shared" si="33"/>
        <v>15</v>
      </c>
      <c r="U43" s="137" t="s">
        <v>320</v>
      </c>
      <c r="V43" s="164">
        <f t="shared" si="34"/>
        <v>15</v>
      </c>
      <c r="W43" s="137" t="s">
        <v>321</v>
      </c>
      <c r="X43" s="164">
        <f t="shared" si="35"/>
        <v>15</v>
      </c>
      <c r="Y43" s="137" t="s">
        <v>322</v>
      </c>
      <c r="Z43" s="164">
        <f t="shared" si="24"/>
        <v>10</v>
      </c>
      <c r="AA43" s="165">
        <f t="shared" si="25"/>
        <v>100</v>
      </c>
      <c r="AB43" s="166" t="str">
        <f t="shared" si="26"/>
        <v>Fuerte</v>
      </c>
      <c r="AC43" s="140" t="s">
        <v>323</v>
      </c>
      <c r="AD43" s="166" t="str">
        <f t="shared" si="36"/>
        <v>Fuerte</v>
      </c>
      <c r="AE43" s="166" t="str">
        <f t="shared" si="27"/>
        <v>FuerteFuerte</v>
      </c>
      <c r="AF43" s="166" t="str">
        <f>IFERROR(VLOOKUP(AE43,[1]PARAMETROS!$BH$2:$BJ$10,3,FALSE),"")</f>
        <v>Fuerte</v>
      </c>
      <c r="AG43" s="166">
        <f t="shared" si="28"/>
        <v>100</v>
      </c>
      <c r="AH43" s="166" t="str">
        <f>IFERROR(VLOOKUP(AE43,[1]PARAMETROS!$BH$2:$BJ$10,2,FALSE),"")</f>
        <v>No</v>
      </c>
      <c r="AI43" s="325"/>
      <c r="AJ43" s="329"/>
      <c r="AK43" s="295"/>
      <c r="AL43" s="295"/>
      <c r="AM43" s="298"/>
      <c r="AN43" s="302"/>
      <c r="AO43" s="306"/>
      <c r="AP43" s="310"/>
      <c r="AQ43" s="314"/>
      <c r="AR43" s="284"/>
      <c r="AS43" s="288"/>
      <c r="AT43" s="223" t="s">
        <v>475</v>
      </c>
      <c r="AU43" s="291"/>
      <c r="AV43" s="291"/>
      <c r="AW43" s="291"/>
      <c r="AX43" s="291"/>
      <c r="AY43" s="331"/>
      <c r="AZ43" s="274"/>
      <c r="BA43" s="277"/>
      <c r="BB43" s="274"/>
      <c r="BC43" s="280"/>
      <c r="BD43" s="277"/>
    </row>
    <row r="44" spans="1:56" ht="156" customHeight="1" thickBot="1" x14ac:dyDescent="0.25">
      <c r="A44" s="128"/>
      <c r="B44" s="127" t="s">
        <v>423</v>
      </c>
      <c r="C44" s="128" t="s">
        <v>462</v>
      </c>
      <c r="D44" s="129" t="s">
        <v>476</v>
      </c>
      <c r="E44" s="129" t="s">
        <v>372</v>
      </c>
      <c r="F44" s="130" t="s">
        <v>477</v>
      </c>
      <c r="G44" s="127" t="s">
        <v>478</v>
      </c>
      <c r="H44" s="131">
        <v>2</v>
      </c>
      <c r="I44" s="129">
        <v>4</v>
      </c>
      <c r="J44" s="132" t="str">
        <f>IF(E44="8. Corrupción",IF(OR(AND(H44=1,I44=5),AND(H44=2,I44=5),AND(H44=3,I44=4),(H44+I44&gt;=8)),"Extrema",IF(OR(AND(H44=1,I44=4),AND(H44=2,I44=4),AND(H44=4,I44=3),AND(H44=3,I44=3)),"Alta",IF(OR(AND(H44=1,I44=3),AND(H44=2,I44=3)),"Moderada","No aplica para Corrupción"))),IF(H44+I44=0,"",IF(OR(AND(H44=3,I44=4),(AND(H44=2,I44=5)),(AND(H44=1,I44=5))),"Extrema",IF(OR(AND(H44=3,I44=1),(AND(H44=2,I44=2))),"Baja",IF(OR(AND(H44=4,I44=1),AND(H44=3,I44=2),AND(H44=2,I44=3),AND(H44=1,I44=3)),"Moderada",IF(H44+I44&gt;=8,"Extrema",IF(H44+I44&lt;4,"Baja",IF(H44+I44&gt;=6,"Alta","Alta"))))))))</f>
        <v>Alta</v>
      </c>
      <c r="K44" s="133" t="s">
        <v>342</v>
      </c>
      <c r="L44" s="134" t="s">
        <v>479</v>
      </c>
      <c r="M44" s="135" t="s">
        <v>316</v>
      </c>
      <c r="N44" s="136">
        <f>IF(M44="Asignado",15,0)</f>
        <v>15</v>
      </c>
      <c r="O44" s="137" t="s">
        <v>317</v>
      </c>
      <c r="P44" s="136">
        <f>IF(O44="Adecuado",15,0)</f>
        <v>15</v>
      </c>
      <c r="Q44" s="137" t="s">
        <v>318</v>
      </c>
      <c r="R44" s="136">
        <f>IF(Q44="Oportuna",15,0)</f>
        <v>15</v>
      </c>
      <c r="S44" s="137" t="s">
        <v>319</v>
      </c>
      <c r="T44" s="136">
        <f>IF(S44="Prevenir",15,IF(S44="Detectar",10,0))</f>
        <v>15</v>
      </c>
      <c r="U44" s="137" t="s">
        <v>320</v>
      </c>
      <c r="V44" s="136">
        <f>IF(U44="Confiable",15,0)</f>
        <v>15</v>
      </c>
      <c r="W44" s="137" t="s">
        <v>321</v>
      </c>
      <c r="X44" s="136">
        <f>IF(W44="Se investigan y resuelven oportunamente",15,0)</f>
        <v>15</v>
      </c>
      <c r="Y44" s="137" t="s">
        <v>322</v>
      </c>
      <c r="Z44" s="136">
        <f t="shared" si="24"/>
        <v>10</v>
      </c>
      <c r="AA44" s="138">
        <f t="shared" si="25"/>
        <v>100</v>
      </c>
      <c r="AB44" s="139" t="str">
        <f t="shared" si="26"/>
        <v>Fuerte</v>
      </c>
      <c r="AC44" s="140" t="s">
        <v>323</v>
      </c>
      <c r="AD44" s="139" t="str">
        <f>IF(AC44="Siempre se ejecuta","Fuerte",IF(AC44="Algunas veces","Moderado",IF(AC44="no se ejecuta","Débil","")))</f>
        <v>Fuerte</v>
      </c>
      <c r="AE44" s="139" t="str">
        <f t="shared" si="27"/>
        <v>FuerteFuerte</v>
      </c>
      <c r="AF44" s="139" t="str">
        <f>IFERROR(VLOOKUP(AE44,[1]PARAMETROS!$BH$2:$BJ$10,3,FALSE),"")</f>
        <v>Fuerte</v>
      </c>
      <c r="AG44" s="139">
        <f t="shared" si="28"/>
        <v>100</v>
      </c>
      <c r="AH44" s="139" t="str">
        <f>IFERROR(VLOOKUP(AE44,[1]PARAMETROS!$BH$2:$BJ$10,2,FALSE),"")</f>
        <v>No</v>
      </c>
      <c r="AI44" s="152">
        <f>IFERROR(AVERAGE(AG44:AG44),0)</f>
        <v>100</v>
      </c>
      <c r="AJ44" s="139" t="str">
        <f>IF(AI44&gt;=100,"Fuerte",IF(AI44&gt;=50,"Moderado",IF(AI44&gt;=0,"Débil","")))</f>
        <v>Fuerte</v>
      </c>
      <c r="AK44" s="140" t="s">
        <v>324</v>
      </c>
      <c r="AL44" s="140" t="s">
        <v>376</v>
      </c>
      <c r="AM44" s="143" t="str">
        <f>+AJ44&amp;AK44&amp;AL44</f>
        <v>FuerteDirectamenteNo disminuye</v>
      </c>
      <c r="AN44" s="144">
        <f>IFERROR(VLOOKUP(AM44,[1]PARAMETROS!$BD$1:$BG$9,2,FALSE),0)</f>
        <v>2</v>
      </c>
      <c r="AO44" s="145">
        <f>IF(E44&lt;&gt;"8. Corrupción",IFERROR(VLOOKUP(AM44,[1]PARAMETROS!$BD$1:$BG$9,3,FALSE),0),0)</f>
        <v>0</v>
      </c>
      <c r="AP44" s="146">
        <f>IF(H44 ="",0,IF(H44-AN44&lt;=0,1,H44-AN44))</f>
        <v>1</v>
      </c>
      <c r="AQ44" s="147">
        <f t="shared" ref="AQ44:AQ45" si="37">IF(E44&lt;&gt;"8. Corrupción",IF(I44="",0,IF(I44-AO44=0,1,I44-AO44)),I44)</f>
        <v>4</v>
      </c>
      <c r="AR44" s="148" t="str">
        <f t="shared" ref="AR44:AR45" si="38">IF(E44="8. Corrupción",IF(OR(AND(AP44=1,AQ44=5),AND(AP44=2,AQ44=5),AND(AP44=3,AQ44=4),(AP44+AQ44&gt;=8)),"Extrema",IF(OR(AND(AP44=1,AQ44=4),AND(AP44=2,AQ44=4),AND(AP44=4,AQ44=3),AND(AP44=3,AQ44=3)),"Alta",IF(OR(AND(AP44=1,AQ44=3),AND(AP44=2,AQ44=3)),"Moderada","No aplica para Corrupción"))),IF(AP44+AQ44=0,"",IF(OR(AND(AP44=3,AQ44=4),(AND(AP44=2,AQ44=5)),(AND(AP44=1,AQ44=5))),"Extrema",IF(OR(AND(AP44=3,AQ44=1),(AND(AP44=2,AQ44=2))),"Baja",IF(OR(AND(AP44=4,AQ44=1),AND(AP44=3,AQ44=2),AND(AP44=2,AQ44=3),AND(AP44=1,AQ44=3)),"Moderada",IF(AP44+AQ44&gt;=8,"Extrema",IF(AP44+AQ44&lt;4,"Baja",IF(AP44+AQ44&gt;=6,"Alta","Alta"))))))))</f>
        <v>Alta</v>
      </c>
      <c r="AS44" s="128" t="s">
        <v>377</v>
      </c>
      <c r="AT44" s="149" t="s">
        <v>480</v>
      </c>
      <c r="AU44" s="129" t="s">
        <v>481</v>
      </c>
      <c r="AV44" s="129" t="s">
        <v>470</v>
      </c>
      <c r="AW44" s="129" t="s">
        <v>482</v>
      </c>
      <c r="AX44" s="150">
        <v>43585</v>
      </c>
      <c r="AY44" s="151">
        <v>43830</v>
      </c>
      <c r="AZ44" s="224" t="s">
        <v>483</v>
      </c>
      <c r="BA44" s="225">
        <v>0.5</v>
      </c>
      <c r="BB44" s="224" t="s">
        <v>484</v>
      </c>
      <c r="BC44" s="129" t="s">
        <v>385</v>
      </c>
      <c r="BD44" s="127"/>
    </row>
    <row r="45" spans="1:56" ht="72" hidden="1" customHeight="1" thickBot="1" x14ac:dyDescent="0.25">
      <c r="A45" s="285"/>
      <c r="B45" s="330" t="s">
        <v>337</v>
      </c>
      <c r="C45" s="285" t="s">
        <v>485</v>
      </c>
      <c r="D45" s="289" t="s">
        <v>486</v>
      </c>
      <c r="E45" s="289" t="s">
        <v>361</v>
      </c>
      <c r="F45" s="153" t="s">
        <v>487</v>
      </c>
      <c r="G45" s="330" t="s">
        <v>488</v>
      </c>
      <c r="H45" s="315">
        <v>2</v>
      </c>
      <c r="I45" s="289">
        <v>4</v>
      </c>
      <c r="J45" s="318" t="str">
        <f>IF(E45="8. Corrupción",IF(OR(AND(H45=1,I45=5),AND(H45=2,I45=5),AND(H45=3,I45=4),(H45+I45&gt;=8)),"Extrema",IF(OR(AND(H45=1,I45=4),AND(H45=2,I45=4),AND(H45=4,I45=3),AND(H45=3,I45=3)),"Alta",IF(OR(AND(H45=1,I45=3),AND(H45=2,I45=3)),"Moderada","No aplica para Corrupción"))),IF(H45+I45=0,"",IF(OR(AND(H45=3,I45=4),(AND(H45=2,I45=5)),(AND(H45=1,I45=5))),"Extrema",IF(OR(AND(H45=3,I45=1),(AND(H45=2,I45=2))),"Baja",IF(OR(AND(H45=4,I45=1),AND(H45=3,I45=2),AND(H45=2,I45=3),AND(H45=1,I45=3)),"Moderada",IF(H45+I45&gt;=8,"Extrema",IF(H45+I45&lt;4,"Baja",IF(H45+I45&gt;=6,"Alta","Alta"))))))))</f>
        <v>Alta</v>
      </c>
      <c r="K45" s="154" t="s">
        <v>333</v>
      </c>
      <c r="L45" s="192" t="s">
        <v>489</v>
      </c>
      <c r="M45" s="156" t="s">
        <v>316</v>
      </c>
      <c r="N45" s="157">
        <f>IF(M45="Asignado",15,0)</f>
        <v>15</v>
      </c>
      <c r="O45" s="137" t="s">
        <v>317</v>
      </c>
      <c r="P45" s="157">
        <f>IF(O45="Adecuado",15,0)</f>
        <v>15</v>
      </c>
      <c r="Q45" s="137" t="s">
        <v>318</v>
      </c>
      <c r="R45" s="157">
        <f>IF(Q45="Oportuna",15,0)</f>
        <v>15</v>
      </c>
      <c r="S45" s="137" t="s">
        <v>319</v>
      </c>
      <c r="T45" s="157">
        <f>IF(S45="Prevenir",15,IF(S45="Detectar",10,0))</f>
        <v>15</v>
      </c>
      <c r="U45" s="137" t="s">
        <v>320</v>
      </c>
      <c r="V45" s="157">
        <f>IF(U45="Confiable",15,0)</f>
        <v>15</v>
      </c>
      <c r="W45" s="137" t="s">
        <v>321</v>
      </c>
      <c r="X45" s="157">
        <f>IF(W45="Se investigan y resuelven oportunamente",15,0)</f>
        <v>15</v>
      </c>
      <c r="Y45" s="137" t="s">
        <v>322</v>
      </c>
      <c r="Z45" s="157">
        <f t="shared" si="24"/>
        <v>10</v>
      </c>
      <c r="AA45" s="158">
        <f t="shared" si="25"/>
        <v>100</v>
      </c>
      <c r="AB45" s="159" t="str">
        <f t="shared" si="26"/>
        <v>Fuerte</v>
      </c>
      <c r="AC45" s="140" t="s">
        <v>323</v>
      </c>
      <c r="AD45" s="159" t="str">
        <f>IF(AC45="Siempre se ejecuta","Fuerte",IF(AC45="Algunas veces","Moderado",IF(AC45="no se ejecuta","Débil","")))</f>
        <v>Fuerte</v>
      </c>
      <c r="AE45" s="159" t="str">
        <f t="shared" si="27"/>
        <v>FuerteFuerte</v>
      </c>
      <c r="AF45" s="159" t="str">
        <f>IFERROR(VLOOKUP(AE45,[1]PARAMETROS!$BH$2:$BJ$10,3,FALSE),"")</f>
        <v>Fuerte</v>
      </c>
      <c r="AG45" s="159">
        <f t="shared" si="28"/>
        <v>100</v>
      </c>
      <c r="AH45" s="159" t="str">
        <f>IFERROR(VLOOKUP(AE45,[1]PARAMETROS!$BH$2:$BJ$10,2,FALSE),"")</f>
        <v>No</v>
      </c>
      <c r="AI45" s="322">
        <f>IFERROR(AVERAGE(AG45:AG49),0)</f>
        <v>100</v>
      </c>
      <c r="AJ45" s="326" t="str">
        <f>IF(AI45&gt;=100,"Fuerte",IF(AI45&gt;=50,"Moderado",IF(AI45&gt;=0,"Débil","")))</f>
        <v>Fuerte</v>
      </c>
      <c r="AK45" s="295" t="s">
        <v>324</v>
      </c>
      <c r="AL45" s="295" t="s">
        <v>355</v>
      </c>
      <c r="AM45" s="296" t="str">
        <f>+AJ45&amp;AK45&amp;AL45</f>
        <v>FuerteDirectamenteIndirectamente</v>
      </c>
      <c r="AN45" s="299">
        <f>IFERROR(VLOOKUP(AM45,[1]PARAMETROS!$BD$1:$BG$9,2,FALSE),0)</f>
        <v>2</v>
      </c>
      <c r="AO45" s="303">
        <f>IF(E45&lt;&gt;"8. Corrupción",IFERROR(VLOOKUP(AM45,[1]PARAMETROS!$BD$1:$BG$9,3,FALSE),0),0)</f>
        <v>1</v>
      </c>
      <c r="AP45" s="307">
        <f>IF(H45 ="",0,IF(H45-AN45&lt;=0,1,H45-AN45))</f>
        <v>1</v>
      </c>
      <c r="AQ45" s="311">
        <f t="shared" si="37"/>
        <v>3</v>
      </c>
      <c r="AR45" s="281" t="str">
        <f t="shared" si="38"/>
        <v>Moderada</v>
      </c>
      <c r="AS45" s="285" t="s">
        <v>365</v>
      </c>
      <c r="AT45" s="289" t="s">
        <v>490</v>
      </c>
      <c r="AU45" s="289" t="s">
        <v>491</v>
      </c>
      <c r="AV45" s="289" t="s">
        <v>492</v>
      </c>
      <c r="AW45" s="289" t="s">
        <v>493</v>
      </c>
      <c r="AX45" s="292">
        <v>43467</v>
      </c>
      <c r="AY45" s="268">
        <v>43830</v>
      </c>
      <c r="AZ45" s="272"/>
      <c r="BA45" s="275"/>
      <c r="BB45" s="272"/>
      <c r="BC45" s="278"/>
      <c r="BD45" s="275"/>
    </row>
    <row r="46" spans="1:56" ht="102.75" hidden="1" customHeight="1" thickBot="1" x14ac:dyDescent="0.25">
      <c r="A46" s="287"/>
      <c r="B46" s="269"/>
      <c r="C46" s="287"/>
      <c r="D46" s="290"/>
      <c r="E46" s="290"/>
      <c r="F46" s="214" t="s">
        <v>494</v>
      </c>
      <c r="G46" s="269"/>
      <c r="H46" s="316"/>
      <c r="I46" s="290"/>
      <c r="J46" s="319"/>
      <c r="K46" s="215" t="s">
        <v>333</v>
      </c>
      <c r="L46" s="226" t="s">
        <v>489</v>
      </c>
      <c r="M46" s="227" t="s">
        <v>316</v>
      </c>
      <c r="N46" s="157">
        <f>IF(M46="Asignado",15,0)</f>
        <v>15</v>
      </c>
      <c r="O46" s="137" t="s">
        <v>317</v>
      </c>
      <c r="P46" s="157">
        <f>IF(O46="Adecuado",15,0)</f>
        <v>15</v>
      </c>
      <c r="Q46" s="137" t="s">
        <v>318</v>
      </c>
      <c r="R46" s="157">
        <f>IF(Q46="Oportuna",15,0)</f>
        <v>15</v>
      </c>
      <c r="S46" s="137" t="s">
        <v>319</v>
      </c>
      <c r="T46" s="157">
        <f>IF(S46="Prevenir",15,IF(S46="Detectar",10,0))</f>
        <v>15</v>
      </c>
      <c r="U46" s="137" t="s">
        <v>320</v>
      </c>
      <c r="V46" s="157">
        <f>IF(U46="Confiable",15,0)</f>
        <v>15</v>
      </c>
      <c r="W46" s="137" t="s">
        <v>321</v>
      </c>
      <c r="X46" s="157">
        <f>IF(W46="Se investigan y resuelven oportunamente",15,0)</f>
        <v>15</v>
      </c>
      <c r="Y46" s="137" t="s">
        <v>322</v>
      </c>
      <c r="Z46" s="157">
        <f t="shared" si="24"/>
        <v>10</v>
      </c>
      <c r="AA46" s="158">
        <f t="shared" si="25"/>
        <v>100</v>
      </c>
      <c r="AB46" s="220" t="str">
        <f t="shared" si="26"/>
        <v>Fuerte</v>
      </c>
      <c r="AC46" s="140" t="s">
        <v>323</v>
      </c>
      <c r="AD46" s="159" t="str">
        <f>IF(AC46="Siempre se ejecuta","Fuerte",IF(AC46="Algunas veces","Moderado",IF(AC46="no se ejecuta","Débil","")))</f>
        <v>Fuerte</v>
      </c>
      <c r="AE46" s="159" t="str">
        <f t="shared" si="27"/>
        <v>FuerteFuerte</v>
      </c>
      <c r="AF46" s="159" t="str">
        <f>IFERROR(VLOOKUP(AE46,[1]PARAMETROS!$BH$2:$BJ$10,3,FALSE),"")</f>
        <v>Fuerte</v>
      </c>
      <c r="AG46" s="159">
        <f t="shared" si="28"/>
        <v>100</v>
      </c>
      <c r="AH46" s="159" t="str">
        <f>IFERROR(VLOOKUP(AE46,[1]PARAMETROS!$BH$2:$BJ$10,2,FALSE),"")</f>
        <v>No</v>
      </c>
      <c r="AI46" s="323"/>
      <c r="AJ46" s="327"/>
      <c r="AK46" s="295"/>
      <c r="AL46" s="295"/>
      <c r="AM46" s="297"/>
      <c r="AN46" s="300"/>
      <c r="AO46" s="304"/>
      <c r="AP46" s="308"/>
      <c r="AQ46" s="312"/>
      <c r="AR46" s="282"/>
      <c r="AS46" s="287"/>
      <c r="AT46" s="290"/>
      <c r="AU46" s="290"/>
      <c r="AV46" s="290"/>
      <c r="AW46" s="290"/>
      <c r="AX46" s="290"/>
      <c r="AY46" s="269"/>
      <c r="AZ46" s="273"/>
      <c r="BA46" s="276"/>
      <c r="BB46" s="273"/>
      <c r="BC46" s="279"/>
      <c r="BD46" s="276"/>
    </row>
    <row r="47" spans="1:56" ht="80.25" hidden="1" customHeight="1" x14ac:dyDescent="0.2">
      <c r="A47" s="287"/>
      <c r="B47" s="269"/>
      <c r="C47" s="287"/>
      <c r="D47" s="290"/>
      <c r="E47" s="290"/>
      <c r="F47" s="214" t="s">
        <v>495</v>
      </c>
      <c r="G47" s="269"/>
      <c r="H47" s="316"/>
      <c r="I47" s="290"/>
      <c r="J47" s="319"/>
      <c r="K47" s="215" t="s">
        <v>333</v>
      </c>
      <c r="L47" s="226" t="s">
        <v>496</v>
      </c>
      <c r="M47" s="227" t="s">
        <v>316</v>
      </c>
      <c r="N47" s="157">
        <f>IF(M47="Asignado",15,0)</f>
        <v>15</v>
      </c>
      <c r="O47" s="137" t="s">
        <v>317</v>
      </c>
      <c r="P47" s="157">
        <f>IF(O47="Adecuado",15,0)</f>
        <v>15</v>
      </c>
      <c r="Q47" s="137" t="s">
        <v>318</v>
      </c>
      <c r="R47" s="157">
        <f>IF(Q47="Oportuna",15,0)</f>
        <v>15</v>
      </c>
      <c r="S47" s="137" t="s">
        <v>319</v>
      </c>
      <c r="T47" s="157">
        <f>IF(S47="Prevenir",15,IF(S47="Detectar",10,0))</f>
        <v>15</v>
      </c>
      <c r="U47" s="137" t="s">
        <v>320</v>
      </c>
      <c r="V47" s="157">
        <f>IF(U47="Confiable",15,0)</f>
        <v>15</v>
      </c>
      <c r="W47" s="137" t="s">
        <v>321</v>
      </c>
      <c r="X47" s="157">
        <f>IF(W47="Se investigan y resuelven oportunamente",15,0)</f>
        <v>15</v>
      </c>
      <c r="Y47" s="137" t="s">
        <v>322</v>
      </c>
      <c r="Z47" s="157">
        <f t="shared" si="24"/>
        <v>10</v>
      </c>
      <c r="AA47" s="158">
        <f t="shared" si="25"/>
        <v>100</v>
      </c>
      <c r="AB47" s="220" t="str">
        <f t="shared" si="26"/>
        <v>Fuerte</v>
      </c>
      <c r="AC47" s="140" t="s">
        <v>323</v>
      </c>
      <c r="AD47" s="159" t="str">
        <f>IF(AC47="Siempre se ejecuta","Fuerte",IF(AC47="Algunas veces","Moderado",IF(AC47="no se ejecuta","Débil","")))</f>
        <v>Fuerte</v>
      </c>
      <c r="AE47" s="159" t="str">
        <f t="shared" si="27"/>
        <v>FuerteFuerte</v>
      </c>
      <c r="AF47" s="159" t="str">
        <f>IFERROR(VLOOKUP(AE47,[1]PARAMETROS!$BH$2:$BJ$10,3,FALSE),"")</f>
        <v>Fuerte</v>
      </c>
      <c r="AG47" s="159">
        <f t="shared" si="28"/>
        <v>100</v>
      </c>
      <c r="AH47" s="159" t="str">
        <f>IFERROR(VLOOKUP(AE47,[1]PARAMETROS!$BH$2:$BJ$10,2,FALSE),"")</f>
        <v>No</v>
      </c>
      <c r="AI47" s="323"/>
      <c r="AJ47" s="327"/>
      <c r="AK47" s="295"/>
      <c r="AL47" s="295"/>
      <c r="AM47" s="297"/>
      <c r="AN47" s="300"/>
      <c r="AO47" s="304"/>
      <c r="AP47" s="308"/>
      <c r="AQ47" s="312"/>
      <c r="AR47" s="282"/>
      <c r="AS47" s="287"/>
      <c r="AT47" s="290"/>
      <c r="AU47" s="290"/>
      <c r="AV47" s="290"/>
      <c r="AW47" s="290"/>
      <c r="AX47" s="290"/>
      <c r="AY47" s="269"/>
      <c r="AZ47" s="273"/>
      <c r="BA47" s="276"/>
      <c r="BB47" s="273"/>
      <c r="BC47" s="279"/>
      <c r="BD47" s="276"/>
    </row>
    <row r="48" spans="1:56" ht="154.5" hidden="1" customHeight="1" x14ac:dyDescent="0.2">
      <c r="A48" s="287"/>
      <c r="B48" s="269"/>
      <c r="C48" s="287"/>
      <c r="D48" s="290"/>
      <c r="E48" s="290"/>
      <c r="F48" s="214" t="s">
        <v>497</v>
      </c>
      <c r="G48" s="269"/>
      <c r="H48" s="316"/>
      <c r="I48" s="290"/>
      <c r="J48" s="320"/>
      <c r="K48" s="215" t="s">
        <v>342</v>
      </c>
      <c r="L48" s="226" t="s">
        <v>498</v>
      </c>
      <c r="M48" s="217" t="s">
        <v>316</v>
      </c>
      <c r="N48" s="218">
        <f>IF(M48="Asignado",15,0)</f>
        <v>15</v>
      </c>
      <c r="O48" s="137" t="s">
        <v>317</v>
      </c>
      <c r="P48" s="218">
        <f t="shared" ref="P48:P49" si="39">IF(O48="Adecuado",15,0)</f>
        <v>15</v>
      </c>
      <c r="Q48" s="137" t="s">
        <v>318</v>
      </c>
      <c r="R48" s="218">
        <f t="shared" ref="R48:R49" si="40">IF(Q48="Oportuna",15,0)</f>
        <v>15</v>
      </c>
      <c r="S48" s="137" t="s">
        <v>319</v>
      </c>
      <c r="T48" s="218">
        <f t="shared" ref="T48:T49" si="41">IF(S48="Prevenir",15,IF(S48="Detectar",10,0))</f>
        <v>15</v>
      </c>
      <c r="U48" s="137" t="s">
        <v>320</v>
      </c>
      <c r="V48" s="218">
        <f t="shared" ref="V48:V49" si="42">IF(U48="Confiable",15,0)</f>
        <v>15</v>
      </c>
      <c r="W48" s="137" t="s">
        <v>321</v>
      </c>
      <c r="X48" s="218">
        <f t="shared" ref="X48:X49" si="43">IF(W48="Se investigan y resuelven oportunamente",15,0)</f>
        <v>15</v>
      </c>
      <c r="Y48" s="137" t="s">
        <v>322</v>
      </c>
      <c r="Z48" s="218">
        <f t="shared" si="24"/>
        <v>10</v>
      </c>
      <c r="AA48" s="219">
        <f t="shared" si="25"/>
        <v>100</v>
      </c>
      <c r="AB48" s="220" t="str">
        <f t="shared" si="26"/>
        <v>Fuerte</v>
      </c>
      <c r="AC48" s="140" t="s">
        <v>323</v>
      </c>
      <c r="AD48" s="220" t="str">
        <f t="shared" ref="AD48:AD49" si="44">IF(AC48="Siempre se ejecuta","Fuerte",IF(AC48="Algunas veces","Moderado",IF(AC48="no se ejecuta","Débil","")))</f>
        <v>Fuerte</v>
      </c>
      <c r="AE48" s="220" t="str">
        <f t="shared" si="27"/>
        <v>FuerteFuerte</v>
      </c>
      <c r="AF48" s="220" t="str">
        <f>IFERROR(VLOOKUP(AE48,[1]PARAMETROS!$BH$2:$BJ$10,3,FALSE),"")</f>
        <v>Fuerte</v>
      </c>
      <c r="AG48" s="220">
        <f t="shared" si="28"/>
        <v>100</v>
      </c>
      <c r="AH48" s="220" t="str">
        <f>IFERROR(VLOOKUP(AE48,[1]PARAMETROS!$BH$2:$BJ$10,2,FALSE),"")</f>
        <v>No</v>
      </c>
      <c r="AI48" s="324"/>
      <c r="AJ48" s="328"/>
      <c r="AK48" s="295"/>
      <c r="AL48" s="295"/>
      <c r="AM48" s="295"/>
      <c r="AN48" s="301"/>
      <c r="AO48" s="305"/>
      <c r="AP48" s="309"/>
      <c r="AQ48" s="313"/>
      <c r="AR48" s="283"/>
      <c r="AS48" s="287"/>
      <c r="AT48" s="290"/>
      <c r="AU48" s="290"/>
      <c r="AV48" s="290"/>
      <c r="AW48" s="290"/>
      <c r="AX48" s="290"/>
      <c r="AY48" s="269"/>
      <c r="AZ48" s="273"/>
      <c r="BA48" s="276"/>
      <c r="BB48" s="273"/>
      <c r="BC48" s="279"/>
      <c r="BD48" s="276"/>
    </row>
    <row r="49" spans="1:56" ht="190.5" hidden="1" customHeight="1" thickBot="1" x14ac:dyDescent="0.25">
      <c r="A49" s="288"/>
      <c r="B49" s="331"/>
      <c r="C49" s="288"/>
      <c r="D49" s="291"/>
      <c r="E49" s="291"/>
      <c r="F49" s="160" t="s">
        <v>499</v>
      </c>
      <c r="G49" s="331"/>
      <c r="H49" s="317"/>
      <c r="I49" s="291"/>
      <c r="J49" s="321"/>
      <c r="K49" s="161" t="s">
        <v>500</v>
      </c>
      <c r="L49" s="228" t="s">
        <v>501</v>
      </c>
      <c r="M49" s="163" t="s">
        <v>316</v>
      </c>
      <c r="N49" s="164">
        <f t="shared" ref="N49" si="45">IF(M49="Asignado",15,0)</f>
        <v>15</v>
      </c>
      <c r="O49" s="137" t="s">
        <v>317</v>
      </c>
      <c r="P49" s="164">
        <f t="shared" si="39"/>
        <v>15</v>
      </c>
      <c r="Q49" s="137" t="s">
        <v>318</v>
      </c>
      <c r="R49" s="164">
        <f t="shared" si="40"/>
        <v>15</v>
      </c>
      <c r="S49" s="137" t="s">
        <v>319</v>
      </c>
      <c r="T49" s="164">
        <f t="shared" si="41"/>
        <v>15</v>
      </c>
      <c r="U49" s="137" t="s">
        <v>320</v>
      </c>
      <c r="V49" s="164">
        <f t="shared" si="42"/>
        <v>15</v>
      </c>
      <c r="W49" s="137" t="s">
        <v>321</v>
      </c>
      <c r="X49" s="164">
        <f t="shared" si="43"/>
        <v>15</v>
      </c>
      <c r="Y49" s="137" t="s">
        <v>322</v>
      </c>
      <c r="Z49" s="164">
        <f t="shared" si="24"/>
        <v>10</v>
      </c>
      <c r="AA49" s="165">
        <f t="shared" si="25"/>
        <v>100</v>
      </c>
      <c r="AB49" s="166" t="str">
        <f t="shared" si="26"/>
        <v>Fuerte</v>
      </c>
      <c r="AC49" s="140" t="s">
        <v>323</v>
      </c>
      <c r="AD49" s="166" t="str">
        <f t="shared" si="44"/>
        <v>Fuerte</v>
      </c>
      <c r="AE49" s="166" t="str">
        <f t="shared" si="27"/>
        <v>FuerteFuerte</v>
      </c>
      <c r="AF49" s="166" t="str">
        <f>IFERROR(VLOOKUP(AE49,[1]PARAMETROS!$BH$2:$BJ$10,3,FALSE),"")</f>
        <v>Fuerte</v>
      </c>
      <c r="AG49" s="166">
        <f t="shared" si="28"/>
        <v>100</v>
      </c>
      <c r="AH49" s="166" t="str">
        <f>IFERROR(VLOOKUP(AE49,[1]PARAMETROS!$BH$2:$BJ$10,2,FALSE),"")</f>
        <v>No</v>
      </c>
      <c r="AI49" s="325"/>
      <c r="AJ49" s="329"/>
      <c r="AK49" s="295"/>
      <c r="AL49" s="295"/>
      <c r="AM49" s="298"/>
      <c r="AN49" s="302"/>
      <c r="AO49" s="306"/>
      <c r="AP49" s="310"/>
      <c r="AQ49" s="314"/>
      <c r="AR49" s="284"/>
      <c r="AS49" s="288"/>
      <c r="AT49" s="291"/>
      <c r="AU49" s="291"/>
      <c r="AV49" s="291"/>
      <c r="AW49" s="291"/>
      <c r="AX49" s="291"/>
      <c r="AY49" s="331"/>
      <c r="AZ49" s="274"/>
      <c r="BA49" s="277"/>
      <c r="BB49" s="274"/>
      <c r="BC49" s="280"/>
      <c r="BD49" s="277"/>
    </row>
    <row r="50" spans="1:56" ht="97.5" hidden="1" customHeight="1" x14ac:dyDescent="0.2">
      <c r="A50" s="351" t="s">
        <v>396</v>
      </c>
      <c r="B50" s="330"/>
      <c r="C50" s="285" t="s">
        <v>502</v>
      </c>
      <c r="D50" s="289" t="s">
        <v>503</v>
      </c>
      <c r="E50" s="289" t="s">
        <v>361</v>
      </c>
      <c r="F50" s="153" t="s">
        <v>504</v>
      </c>
      <c r="G50" s="330" t="s">
        <v>505</v>
      </c>
      <c r="H50" s="315">
        <v>4</v>
      </c>
      <c r="I50" s="289">
        <v>4</v>
      </c>
      <c r="J50" s="318" t="str">
        <f>IF(E50="8. Corrupción",IF(OR(AND(H50=1,I50=5),AND(H50=2,I50=5),AND(H50=3,I50=4),(H50+I50&gt;=8)),"Extrema",IF(OR(AND(H50=1,I50=4),AND(H50=2,I50=4),AND(H50=4,I50=3),AND(H50=3,I50=3)),"Alta",IF(OR(AND(H50=1,I50=3),AND(H50=2,I50=3)),"Moderada","No aplica para Corrupción"))),IF(H50+I50=0,"",IF(OR(AND(H50=3,I50=4),(AND(H50=2,I50=5)),(AND(H50=1,I50=5))),"Extrema",IF(OR(AND(H50=3,I50=1),(AND(H50=2,I50=2))),"Baja",IF(OR(AND(H50=4,I50=1),AND(H50=3,I50=2),AND(H50=2,I50=3),AND(H50=1,I50=3)),"Moderada",IF(H50+I50&gt;=8,"Extrema",IF(H50+I50&lt;4,"Baja",IF(H50+I50&gt;=6,"Alta","Alta"))))))))</f>
        <v>Extrema</v>
      </c>
      <c r="K50" s="154" t="s">
        <v>342</v>
      </c>
      <c r="L50" s="192" t="s">
        <v>506</v>
      </c>
      <c r="M50" s="156" t="s">
        <v>316</v>
      </c>
      <c r="N50" s="157">
        <f>IF(M50="Asignado",15,0)</f>
        <v>15</v>
      </c>
      <c r="O50" s="137" t="s">
        <v>317</v>
      </c>
      <c r="P50" s="157">
        <f>IF(O50="Adecuado",15,0)</f>
        <v>15</v>
      </c>
      <c r="Q50" s="137" t="s">
        <v>318</v>
      </c>
      <c r="R50" s="157">
        <f>IF(Q50="Oportuna",15,0)</f>
        <v>15</v>
      </c>
      <c r="S50" s="137" t="s">
        <v>319</v>
      </c>
      <c r="T50" s="157">
        <f>IF(S50="Prevenir",15,IF(S50="Detectar",10,0))</f>
        <v>15</v>
      </c>
      <c r="U50" s="137" t="s">
        <v>320</v>
      </c>
      <c r="V50" s="157">
        <f>IF(U50="Confiable",15,0)</f>
        <v>15</v>
      </c>
      <c r="W50" s="137" t="s">
        <v>507</v>
      </c>
      <c r="X50" s="157">
        <f>IF(W50="Se investigan y resuelven oportunamente",15,0)</f>
        <v>0</v>
      </c>
      <c r="Y50" s="137" t="s">
        <v>322</v>
      </c>
      <c r="Z50" s="157">
        <f t="shared" si="24"/>
        <v>10</v>
      </c>
      <c r="AA50" s="158">
        <f t="shared" si="25"/>
        <v>85</v>
      </c>
      <c r="AB50" s="159" t="str">
        <f t="shared" si="26"/>
        <v>Débil</v>
      </c>
      <c r="AC50" s="140" t="s">
        <v>508</v>
      </c>
      <c r="AD50" s="159" t="str">
        <f>IF(AC50="Siempre se ejecuta","Fuerte",IF(AC50="Algunas veces","Moderado",IF(AC50="no se ejecuta","Débil","")))</f>
        <v>Débil</v>
      </c>
      <c r="AE50" s="159" t="str">
        <f t="shared" si="27"/>
        <v>DébilDébil</v>
      </c>
      <c r="AF50" s="159" t="str">
        <f>IFERROR(VLOOKUP(AE50,[1]PARAMETROS!$BH$2:$BJ$10,3,FALSE),"")</f>
        <v>Débil</v>
      </c>
      <c r="AG50" s="159">
        <f t="shared" si="28"/>
        <v>0</v>
      </c>
      <c r="AH50" s="159" t="str">
        <f>IFERROR(VLOOKUP(AE50,[1]PARAMETROS!$BH$2:$BJ$10,2,FALSE),"")</f>
        <v>Sí</v>
      </c>
      <c r="AI50" s="322">
        <f>IFERROR(AVERAGE(AG50:AG52),0)</f>
        <v>0</v>
      </c>
      <c r="AJ50" s="326" t="str">
        <f>IF(AI50&gt;=100,"Fuerte",IF(AI50&gt;=50,"Moderado",IF(AI50&gt;=0,"Débil","")))</f>
        <v>Débil</v>
      </c>
      <c r="AK50" s="295" t="s">
        <v>324</v>
      </c>
      <c r="AL50" s="295" t="s">
        <v>324</v>
      </c>
      <c r="AM50" s="296" t="str">
        <f>+AJ50&amp;AK50&amp;AL50</f>
        <v>DébilDirectamenteDirectamente</v>
      </c>
      <c r="AN50" s="299">
        <f>IFERROR(VLOOKUP(AM50,[1]PARAMETROS!$BD$1:$BG$9,2,FALSE),0)</f>
        <v>0</v>
      </c>
      <c r="AO50" s="303">
        <f>IF(E50&lt;&gt;"8. Corrupción",IFERROR(VLOOKUP(AM50,[1]PARAMETROS!$BD$1:$BG$9,3,FALSE),0),0)</f>
        <v>0</v>
      </c>
      <c r="AP50" s="307">
        <f>IF(H50 ="",0,IF(H50-AN50&lt;=0,1,H50-AN50))</f>
        <v>4</v>
      </c>
      <c r="AQ50" s="311">
        <f t="shared" ref="AQ50" si="46">IF(E50&lt;&gt;"8. Corrupción",IF(I50="",0,IF(I50-AO50=0,1,I50-AO50)),I50)</f>
        <v>4</v>
      </c>
      <c r="AR50" s="281" t="str">
        <f t="shared" ref="AR50" si="47">IF(E50="8. Corrupción",IF(OR(AND(AP50=1,AQ50=5),AND(AP50=2,AQ50=5),AND(AP50=3,AQ50=4),(AP50+AQ50&gt;=8)),"Extrema",IF(OR(AND(AP50=1,AQ50=4),AND(AP50=2,AQ50=4),AND(AP50=4,AQ50=3),AND(AP50=3,AQ50=3)),"Alta",IF(OR(AND(AP50=1,AQ50=3),AND(AP50=2,AQ50=3)),"Moderada","No aplica para Corrupción"))),IF(AP50+AQ50=0,"",IF(OR(AND(AP50=3,AQ50=4),(AND(AP50=2,AQ50=5)),(AND(AP50=1,AQ50=5))),"Extrema",IF(OR(AND(AP50=3,AQ50=1),(AND(AP50=2,AQ50=2))),"Baja",IF(OR(AND(AP50=4,AQ50=1),AND(AP50=3,AQ50=2),AND(AP50=2,AQ50=3),AND(AP50=1,AQ50=3)),"Moderada",IF(AP50+AQ50&gt;=8,"Extrema",IF(AP50+AQ50&lt;4,"Baja",IF(AP50+AQ50&gt;=6,"Alta","Alta"))))))))</f>
        <v>Extrema</v>
      </c>
      <c r="AS50" s="285" t="s">
        <v>365</v>
      </c>
      <c r="AT50" s="153" t="s">
        <v>509</v>
      </c>
      <c r="AU50" s="289" t="s">
        <v>510</v>
      </c>
      <c r="AV50" s="289" t="s">
        <v>511</v>
      </c>
      <c r="AW50" s="289" t="s">
        <v>512</v>
      </c>
      <c r="AX50" s="292">
        <v>43466</v>
      </c>
      <c r="AY50" s="268">
        <v>43830</v>
      </c>
      <c r="AZ50" s="272"/>
      <c r="BA50" s="275"/>
      <c r="BB50" s="272"/>
      <c r="BC50" s="278"/>
      <c r="BD50" s="275"/>
    </row>
    <row r="51" spans="1:56" ht="135.75" hidden="1" customHeight="1" x14ac:dyDescent="0.2">
      <c r="A51" s="352"/>
      <c r="B51" s="269"/>
      <c r="C51" s="287"/>
      <c r="D51" s="290"/>
      <c r="E51" s="290"/>
      <c r="F51" s="214" t="s">
        <v>513</v>
      </c>
      <c r="G51" s="269"/>
      <c r="H51" s="316"/>
      <c r="I51" s="290"/>
      <c r="J51" s="320"/>
      <c r="K51" s="215" t="s">
        <v>333</v>
      </c>
      <c r="L51" s="226" t="s">
        <v>514</v>
      </c>
      <c r="M51" s="217" t="s">
        <v>316</v>
      </c>
      <c r="N51" s="218">
        <f>IF(M51="Asignado",15,0)</f>
        <v>15</v>
      </c>
      <c r="O51" s="137" t="s">
        <v>317</v>
      </c>
      <c r="P51" s="218">
        <f t="shared" ref="P51:P52" si="48">IF(O51="Adecuado",15,0)</f>
        <v>15</v>
      </c>
      <c r="Q51" s="137" t="s">
        <v>515</v>
      </c>
      <c r="R51" s="218">
        <f t="shared" ref="R51:R52" si="49">IF(Q51="Oportuna",15,0)</f>
        <v>0</v>
      </c>
      <c r="S51" s="137" t="s">
        <v>319</v>
      </c>
      <c r="T51" s="218">
        <f t="shared" ref="T51:T52" si="50">IF(S51="Prevenir",15,IF(S51="Detectar",10,0))</f>
        <v>15</v>
      </c>
      <c r="U51" s="137" t="s">
        <v>320</v>
      </c>
      <c r="V51" s="218">
        <f t="shared" ref="V51:V52" si="51">IF(U51="Confiable",15,0)</f>
        <v>15</v>
      </c>
      <c r="W51" s="137" t="s">
        <v>507</v>
      </c>
      <c r="X51" s="218">
        <f t="shared" ref="X51:X52" si="52">IF(W51="Se investigan y resuelven oportunamente",15,0)</f>
        <v>0</v>
      </c>
      <c r="Y51" s="137" t="s">
        <v>322</v>
      </c>
      <c r="Z51" s="218">
        <f t="shared" si="24"/>
        <v>10</v>
      </c>
      <c r="AA51" s="219">
        <f t="shared" si="25"/>
        <v>70</v>
      </c>
      <c r="AB51" s="220" t="str">
        <f t="shared" si="26"/>
        <v>Débil</v>
      </c>
      <c r="AC51" s="140" t="s">
        <v>516</v>
      </c>
      <c r="AD51" s="220" t="str">
        <f t="shared" ref="AD51:AD52" si="53">IF(AC51="Siempre se ejecuta","Fuerte",IF(AC51="Algunas veces","Moderado",IF(AC51="no se ejecuta","Débil","")))</f>
        <v>Moderado</v>
      </c>
      <c r="AE51" s="220" t="str">
        <f t="shared" si="27"/>
        <v>DébilModerado</v>
      </c>
      <c r="AF51" s="220" t="str">
        <f>IFERROR(VLOOKUP(AE51,[1]PARAMETROS!$BH$2:$BJ$10,3,FALSE),"")</f>
        <v>Débil</v>
      </c>
      <c r="AG51" s="220">
        <f t="shared" si="28"/>
        <v>0</v>
      </c>
      <c r="AH51" s="220" t="str">
        <f>IFERROR(VLOOKUP(AE51,[1]PARAMETROS!$BH$2:$BJ$10,2,FALSE),"")</f>
        <v>Sí</v>
      </c>
      <c r="AI51" s="324"/>
      <c r="AJ51" s="328"/>
      <c r="AK51" s="295"/>
      <c r="AL51" s="295"/>
      <c r="AM51" s="295"/>
      <c r="AN51" s="301"/>
      <c r="AO51" s="305"/>
      <c r="AP51" s="309"/>
      <c r="AQ51" s="313"/>
      <c r="AR51" s="283"/>
      <c r="AS51" s="287"/>
      <c r="AT51" s="214" t="s">
        <v>517</v>
      </c>
      <c r="AU51" s="290"/>
      <c r="AV51" s="290"/>
      <c r="AW51" s="290"/>
      <c r="AX51" s="290"/>
      <c r="AY51" s="269"/>
      <c r="AZ51" s="273"/>
      <c r="BA51" s="276"/>
      <c r="BB51" s="273"/>
      <c r="BC51" s="279"/>
      <c r="BD51" s="276"/>
    </row>
    <row r="52" spans="1:56" ht="147.75" hidden="1" customHeight="1" thickBot="1" x14ac:dyDescent="0.25">
      <c r="A52" s="353"/>
      <c r="B52" s="331"/>
      <c r="C52" s="288"/>
      <c r="D52" s="291"/>
      <c r="E52" s="291"/>
      <c r="F52" s="160" t="s">
        <v>518</v>
      </c>
      <c r="G52" s="331"/>
      <c r="H52" s="317"/>
      <c r="I52" s="291"/>
      <c r="J52" s="321"/>
      <c r="K52" s="161" t="s">
        <v>333</v>
      </c>
      <c r="L52" s="162" t="s">
        <v>519</v>
      </c>
      <c r="M52" s="163" t="s">
        <v>316</v>
      </c>
      <c r="N52" s="164">
        <f t="shared" ref="N52" si="54">IF(M52="Asignado",15,0)</f>
        <v>15</v>
      </c>
      <c r="O52" s="137" t="s">
        <v>317</v>
      </c>
      <c r="P52" s="164">
        <f t="shared" si="48"/>
        <v>15</v>
      </c>
      <c r="Q52" s="137" t="s">
        <v>515</v>
      </c>
      <c r="R52" s="164">
        <f t="shared" si="49"/>
        <v>0</v>
      </c>
      <c r="S52" s="137" t="s">
        <v>319</v>
      </c>
      <c r="T52" s="164">
        <f t="shared" si="50"/>
        <v>15</v>
      </c>
      <c r="U52" s="137" t="s">
        <v>320</v>
      </c>
      <c r="V52" s="164">
        <f t="shared" si="51"/>
        <v>15</v>
      </c>
      <c r="W52" s="137" t="s">
        <v>507</v>
      </c>
      <c r="X52" s="164">
        <f t="shared" si="52"/>
        <v>0</v>
      </c>
      <c r="Y52" s="137" t="s">
        <v>322</v>
      </c>
      <c r="Z52" s="164">
        <f t="shared" si="24"/>
        <v>10</v>
      </c>
      <c r="AA52" s="165">
        <f t="shared" si="25"/>
        <v>70</v>
      </c>
      <c r="AB52" s="166" t="str">
        <f t="shared" si="26"/>
        <v>Débil</v>
      </c>
      <c r="AC52" s="140" t="s">
        <v>323</v>
      </c>
      <c r="AD52" s="166" t="str">
        <f t="shared" si="53"/>
        <v>Fuerte</v>
      </c>
      <c r="AE52" s="166" t="str">
        <f t="shared" si="27"/>
        <v>DébilFuerte</v>
      </c>
      <c r="AF52" s="166" t="str">
        <f>IFERROR(VLOOKUP(AE52,[1]PARAMETROS!$BH$2:$BJ$10,3,FALSE),"")</f>
        <v>Débil</v>
      </c>
      <c r="AG52" s="166">
        <f t="shared" si="28"/>
        <v>0</v>
      </c>
      <c r="AH52" s="166" t="str">
        <f>IFERROR(VLOOKUP(AE52,[1]PARAMETROS!$BH$2:$BJ$10,2,FALSE),"")</f>
        <v>Sí</v>
      </c>
      <c r="AI52" s="325"/>
      <c r="AJ52" s="329"/>
      <c r="AK52" s="295"/>
      <c r="AL52" s="295"/>
      <c r="AM52" s="298"/>
      <c r="AN52" s="302"/>
      <c r="AO52" s="306"/>
      <c r="AP52" s="310"/>
      <c r="AQ52" s="314"/>
      <c r="AR52" s="284"/>
      <c r="AS52" s="288"/>
      <c r="AT52" s="160" t="s">
        <v>520</v>
      </c>
      <c r="AU52" s="291"/>
      <c r="AV52" s="291"/>
      <c r="AW52" s="291"/>
      <c r="AX52" s="291"/>
      <c r="AY52" s="331"/>
      <c r="AZ52" s="274"/>
      <c r="BA52" s="277"/>
      <c r="BB52" s="274"/>
      <c r="BC52" s="280"/>
      <c r="BD52" s="277"/>
    </row>
    <row r="53" spans="1:56" ht="76.5" hidden="1" customHeight="1" x14ac:dyDescent="0.2">
      <c r="A53" s="285"/>
      <c r="B53" s="330" t="s">
        <v>423</v>
      </c>
      <c r="C53" s="285" t="s">
        <v>502</v>
      </c>
      <c r="D53" s="289" t="s">
        <v>521</v>
      </c>
      <c r="E53" s="289" t="s">
        <v>408</v>
      </c>
      <c r="F53" s="153" t="s">
        <v>522</v>
      </c>
      <c r="G53" s="330" t="s">
        <v>523</v>
      </c>
      <c r="H53" s="315">
        <v>5</v>
      </c>
      <c r="I53" s="289">
        <v>4</v>
      </c>
      <c r="J53" s="318" t="str">
        <f>IF(E53="8. Corrupción",IF(OR(AND(H53=1,I53=5),AND(H53=2,I53=5),AND(H53=3,I53=4),(H53+I53&gt;=8)),"Extrema",IF(OR(AND(H53=1,I53=4),AND(H53=2,I53=4),AND(H53=4,I53=3),AND(H53=3,I53=3)),"Alta",IF(OR(AND(H53=1,I53=3),AND(H53=2,I53=3)),"Moderada","No aplica para Corrupción"))),IF(H53+I53=0,"",IF(OR(AND(H53=3,I53=4),(AND(H53=2,I53=5)),(AND(H53=1,I53=5))),"Extrema",IF(OR(AND(H53=3,I53=1),(AND(H53=2,I53=2))),"Baja",IF(OR(AND(H53=4,I53=1),AND(H53=3,I53=2),AND(H53=2,I53=3),AND(H53=1,I53=3)),"Moderada",IF(H53+I53&gt;=8,"Extrema",IF(H53+I53&lt;4,"Baja",IF(H53+I53&gt;=6,"Alta","Alta"))))))))</f>
        <v>Extrema</v>
      </c>
      <c r="K53" s="154" t="s">
        <v>342</v>
      </c>
      <c r="L53" s="192" t="s">
        <v>524</v>
      </c>
      <c r="M53" s="156" t="s">
        <v>316</v>
      </c>
      <c r="N53" s="157">
        <f>IF(M53="Asignado",15,0)</f>
        <v>15</v>
      </c>
      <c r="O53" s="137" t="s">
        <v>525</v>
      </c>
      <c r="P53" s="157">
        <f>IF(O53="Adecuado",15,0)</f>
        <v>0</v>
      </c>
      <c r="Q53" s="137" t="s">
        <v>318</v>
      </c>
      <c r="R53" s="157">
        <f>IF(Q53="Oportuna",15,0)</f>
        <v>15</v>
      </c>
      <c r="S53" s="137" t="s">
        <v>526</v>
      </c>
      <c r="T53" s="157">
        <f>IF(S53="Prevenir",15,IF(S53="Detectar",10,0))</f>
        <v>0</v>
      </c>
      <c r="U53" s="137" t="s">
        <v>320</v>
      </c>
      <c r="V53" s="157">
        <f>IF(U53="Confiable",15,0)</f>
        <v>15</v>
      </c>
      <c r="W53" s="137" t="s">
        <v>507</v>
      </c>
      <c r="X53" s="157">
        <f>IF(W53="Se investigan y resuelven oportunamente",15,0)</f>
        <v>0</v>
      </c>
      <c r="Y53" s="137" t="s">
        <v>322</v>
      </c>
      <c r="Z53" s="157">
        <f t="shared" si="24"/>
        <v>10</v>
      </c>
      <c r="AA53" s="158">
        <f t="shared" si="25"/>
        <v>55</v>
      </c>
      <c r="AB53" s="159" t="str">
        <f t="shared" si="26"/>
        <v>Débil</v>
      </c>
      <c r="AC53" s="140" t="s">
        <v>323</v>
      </c>
      <c r="AD53" s="159" t="str">
        <f>IF(AC53="Siempre se ejecuta","Fuerte",IF(AC53="Algunas veces","Moderado",IF(AC53="no se ejecuta","Débil","")))</f>
        <v>Fuerte</v>
      </c>
      <c r="AE53" s="159" t="str">
        <f t="shared" si="27"/>
        <v>DébilFuerte</v>
      </c>
      <c r="AF53" s="159" t="str">
        <f>IFERROR(VLOOKUP(AE53,[1]PARAMETROS!$BH$2:$BJ$10,3,FALSE),"")</f>
        <v>Débil</v>
      </c>
      <c r="AG53" s="159">
        <f t="shared" si="28"/>
        <v>0</v>
      </c>
      <c r="AH53" s="159" t="str">
        <f>IFERROR(VLOOKUP(AE53,[1]PARAMETROS!$BH$2:$BJ$10,2,FALSE),"")</f>
        <v>Sí</v>
      </c>
      <c r="AI53" s="322">
        <f>IFERROR(AVERAGE(AG53:AG55),0)</f>
        <v>0</v>
      </c>
      <c r="AJ53" s="326" t="str">
        <f>IF(AI53&gt;=100,"Fuerte",IF(AI53&gt;=50,"Moderado",IF(AI53&gt;=0,"Débil","")))</f>
        <v>Débil</v>
      </c>
      <c r="AK53" s="295" t="s">
        <v>376</v>
      </c>
      <c r="AL53" s="295" t="s">
        <v>355</v>
      </c>
      <c r="AM53" s="296" t="str">
        <f>+AJ53&amp;AK53&amp;AL53</f>
        <v>DébilNo disminuyeIndirectamente</v>
      </c>
      <c r="AN53" s="299">
        <f>IFERROR(VLOOKUP(AM53,[1]PARAMETROS!$BD$1:$BG$9,2,FALSE),0)</f>
        <v>0</v>
      </c>
      <c r="AO53" s="303">
        <f>IF(E53&lt;&gt;"8. Corrupción",IFERROR(VLOOKUP(AM53,[1]PARAMETROS!$BD$1:$BG$9,3,FALSE),0),0)</f>
        <v>0</v>
      </c>
      <c r="AP53" s="307">
        <f>IF(H53 ="",0,IF(H53-AN53&lt;=0,1,H53-AN53))</f>
        <v>5</v>
      </c>
      <c r="AQ53" s="311">
        <f t="shared" ref="AQ53" si="55">IF(E53&lt;&gt;"8. Corrupción",IF(I53="",0,IF(I53-AO53=0,1,I53-AO53)),I53)</f>
        <v>4</v>
      </c>
      <c r="AR53" s="281" t="str">
        <f t="shared" ref="AR53" si="56">IF(E53="8. Corrupción",IF(OR(AND(AP53=1,AQ53=5),AND(AP53=2,AQ53=5),AND(AP53=3,AQ53=4),(AP53+AQ53&gt;=8)),"Extrema",IF(OR(AND(AP53=1,AQ53=4),AND(AP53=2,AQ53=4),AND(AP53=4,AQ53=3),AND(AP53=3,AQ53=3)),"Alta",IF(OR(AND(AP53=1,AQ53=3),AND(AP53=2,AQ53=3)),"Moderada","No aplica para Corrupción"))),IF(AP53+AQ53=0,"",IF(OR(AND(AP53=3,AQ53=4),(AND(AP53=2,AQ53=5)),(AND(AP53=1,AQ53=5))),"Extrema",IF(OR(AND(AP53=3,AQ53=1),(AND(AP53=2,AQ53=2))),"Baja",IF(OR(AND(AP53=4,AQ53=1),AND(AP53=3,AQ53=2),AND(AP53=2,AQ53=3),AND(AP53=1,AQ53=3)),"Moderada",IF(AP53+AQ53&gt;=8,"Extrema",IF(AP53+AQ53&lt;4,"Baja",IF(AP53+AQ53&gt;=6,"Alta","Alta"))))))))</f>
        <v>Extrema</v>
      </c>
      <c r="AS53" s="285" t="s">
        <v>365</v>
      </c>
      <c r="AT53" s="289" t="s">
        <v>527</v>
      </c>
      <c r="AU53" s="289" t="s">
        <v>528</v>
      </c>
      <c r="AV53" s="289" t="s">
        <v>529</v>
      </c>
      <c r="AW53" s="289" t="s">
        <v>530</v>
      </c>
      <c r="AX53" s="292">
        <v>43586</v>
      </c>
      <c r="AY53" s="268">
        <v>43829</v>
      </c>
      <c r="AZ53" s="272"/>
      <c r="BA53" s="275"/>
      <c r="BB53" s="272"/>
      <c r="BC53" s="278"/>
      <c r="BD53" s="275"/>
    </row>
    <row r="54" spans="1:56" ht="64.5" hidden="1" customHeight="1" x14ac:dyDescent="0.2">
      <c r="A54" s="287"/>
      <c r="B54" s="269"/>
      <c r="C54" s="287"/>
      <c r="D54" s="290"/>
      <c r="E54" s="290"/>
      <c r="F54" s="214" t="s">
        <v>531</v>
      </c>
      <c r="G54" s="269"/>
      <c r="H54" s="316"/>
      <c r="I54" s="290"/>
      <c r="J54" s="320"/>
      <c r="K54" s="215" t="s">
        <v>532</v>
      </c>
      <c r="L54" s="226" t="s">
        <v>524</v>
      </c>
      <c r="M54" s="217" t="s">
        <v>316</v>
      </c>
      <c r="N54" s="218">
        <f>IF(M54="Asignado",15,0)</f>
        <v>15</v>
      </c>
      <c r="O54" s="137" t="s">
        <v>317</v>
      </c>
      <c r="P54" s="218">
        <f t="shared" ref="P54:P55" si="57">IF(O54="Adecuado",15,0)</f>
        <v>15</v>
      </c>
      <c r="Q54" s="137" t="s">
        <v>318</v>
      </c>
      <c r="R54" s="218">
        <f t="shared" ref="R54:R55" si="58">IF(Q54="Oportuna",15,0)</f>
        <v>15</v>
      </c>
      <c r="S54" s="137" t="s">
        <v>526</v>
      </c>
      <c r="T54" s="218">
        <f t="shared" ref="T54:T55" si="59">IF(S54="Prevenir",15,IF(S54="Detectar",10,0))</f>
        <v>0</v>
      </c>
      <c r="U54" s="137" t="s">
        <v>320</v>
      </c>
      <c r="V54" s="218">
        <f t="shared" ref="V54:V55" si="60">IF(U54="Confiable",15,0)</f>
        <v>15</v>
      </c>
      <c r="W54" s="137" t="s">
        <v>507</v>
      </c>
      <c r="X54" s="218">
        <f t="shared" ref="X54:X55" si="61">IF(W54="Se investigan y resuelven oportunamente",15,0)</f>
        <v>0</v>
      </c>
      <c r="Y54" s="137" t="s">
        <v>533</v>
      </c>
      <c r="Z54" s="218">
        <f t="shared" si="24"/>
        <v>0</v>
      </c>
      <c r="AA54" s="219">
        <f t="shared" si="25"/>
        <v>60</v>
      </c>
      <c r="AB54" s="220" t="str">
        <f t="shared" si="26"/>
        <v>Débil</v>
      </c>
      <c r="AC54" s="140" t="s">
        <v>323</v>
      </c>
      <c r="AD54" s="220" t="str">
        <f t="shared" ref="AD54:AD55" si="62">IF(AC54="Siempre se ejecuta","Fuerte",IF(AC54="Algunas veces","Moderado",IF(AC54="no se ejecuta","Débil","")))</f>
        <v>Fuerte</v>
      </c>
      <c r="AE54" s="220" t="str">
        <f t="shared" si="27"/>
        <v>DébilFuerte</v>
      </c>
      <c r="AF54" s="220" t="str">
        <f>IFERROR(VLOOKUP(AE54,[1]PARAMETROS!$BH$2:$BJ$10,3,FALSE),"")</f>
        <v>Débil</v>
      </c>
      <c r="AG54" s="220">
        <f t="shared" si="28"/>
        <v>0</v>
      </c>
      <c r="AH54" s="220" t="str">
        <f>IFERROR(VLOOKUP(AE54,[1]PARAMETROS!$BH$2:$BJ$10,2,FALSE),"")</f>
        <v>Sí</v>
      </c>
      <c r="AI54" s="324"/>
      <c r="AJ54" s="328"/>
      <c r="AK54" s="295"/>
      <c r="AL54" s="295"/>
      <c r="AM54" s="295"/>
      <c r="AN54" s="301"/>
      <c r="AO54" s="305"/>
      <c r="AP54" s="309"/>
      <c r="AQ54" s="313"/>
      <c r="AR54" s="283"/>
      <c r="AS54" s="287"/>
      <c r="AT54" s="290"/>
      <c r="AU54" s="290"/>
      <c r="AV54" s="290"/>
      <c r="AW54" s="290"/>
      <c r="AX54" s="290"/>
      <c r="AY54" s="269"/>
      <c r="AZ54" s="273"/>
      <c r="BA54" s="276"/>
      <c r="BB54" s="273"/>
      <c r="BC54" s="279"/>
      <c r="BD54" s="276"/>
    </row>
    <row r="55" spans="1:56" ht="63.75" hidden="1" customHeight="1" thickBot="1" x14ac:dyDescent="0.25">
      <c r="A55" s="288"/>
      <c r="B55" s="331"/>
      <c r="C55" s="288"/>
      <c r="D55" s="291"/>
      <c r="E55" s="291"/>
      <c r="F55" s="160" t="s">
        <v>534</v>
      </c>
      <c r="G55" s="331"/>
      <c r="H55" s="317"/>
      <c r="I55" s="291"/>
      <c r="J55" s="321"/>
      <c r="K55" s="161" t="s">
        <v>333</v>
      </c>
      <c r="L55" s="162" t="s">
        <v>524</v>
      </c>
      <c r="M55" s="163" t="s">
        <v>316</v>
      </c>
      <c r="N55" s="164">
        <f t="shared" ref="N55:N65" si="63">IF(M55="Asignado",15,0)</f>
        <v>15</v>
      </c>
      <c r="O55" s="137" t="s">
        <v>317</v>
      </c>
      <c r="P55" s="164">
        <f t="shared" si="57"/>
        <v>15</v>
      </c>
      <c r="Q55" s="137" t="s">
        <v>515</v>
      </c>
      <c r="R55" s="164">
        <f t="shared" si="58"/>
        <v>0</v>
      </c>
      <c r="S55" s="137" t="s">
        <v>526</v>
      </c>
      <c r="T55" s="164">
        <f t="shared" si="59"/>
        <v>0</v>
      </c>
      <c r="U55" s="137" t="s">
        <v>402</v>
      </c>
      <c r="V55" s="164">
        <f t="shared" si="60"/>
        <v>0</v>
      </c>
      <c r="W55" s="137" t="s">
        <v>507</v>
      </c>
      <c r="X55" s="164">
        <f t="shared" si="61"/>
        <v>0</v>
      </c>
      <c r="Y55" s="137" t="s">
        <v>533</v>
      </c>
      <c r="Z55" s="164">
        <f t="shared" si="24"/>
        <v>0</v>
      </c>
      <c r="AA55" s="165">
        <f t="shared" si="25"/>
        <v>30</v>
      </c>
      <c r="AB55" s="166" t="str">
        <f t="shared" si="26"/>
        <v>Débil</v>
      </c>
      <c r="AC55" s="140" t="s">
        <v>508</v>
      </c>
      <c r="AD55" s="166" t="str">
        <f t="shared" si="62"/>
        <v>Débil</v>
      </c>
      <c r="AE55" s="166" t="str">
        <f t="shared" si="27"/>
        <v>DébilDébil</v>
      </c>
      <c r="AF55" s="166" t="str">
        <f>IFERROR(VLOOKUP(AE55,[1]PARAMETROS!$BH$2:$BJ$10,3,FALSE),"")</f>
        <v>Débil</v>
      </c>
      <c r="AG55" s="166">
        <f t="shared" si="28"/>
        <v>0</v>
      </c>
      <c r="AH55" s="166" t="str">
        <f>IFERROR(VLOOKUP(AE55,[1]PARAMETROS!$BH$2:$BJ$10,2,FALSE),"")</f>
        <v>Sí</v>
      </c>
      <c r="AI55" s="325"/>
      <c r="AJ55" s="329"/>
      <c r="AK55" s="295"/>
      <c r="AL55" s="295"/>
      <c r="AM55" s="298"/>
      <c r="AN55" s="302"/>
      <c r="AO55" s="306"/>
      <c r="AP55" s="310"/>
      <c r="AQ55" s="314"/>
      <c r="AR55" s="284"/>
      <c r="AS55" s="288"/>
      <c r="AT55" s="291"/>
      <c r="AU55" s="291"/>
      <c r="AV55" s="291"/>
      <c r="AW55" s="291"/>
      <c r="AX55" s="291"/>
      <c r="AY55" s="331"/>
      <c r="AZ55" s="274"/>
      <c r="BA55" s="277"/>
      <c r="BB55" s="274"/>
      <c r="BC55" s="280"/>
      <c r="BD55" s="277"/>
    </row>
    <row r="56" spans="1:56" ht="137.25" hidden="1" customHeight="1" thickBot="1" x14ac:dyDescent="0.25">
      <c r="A56" s="126" t="s">
        <v>535</v>
      </c>
      <c r="B56" s="127" t="s">
        <v>337</v>
      </c>
      <c r="C56" s="128" t="s">
        <v>536</v>
      </c>
      <c r="D56" s="129" t="s">
        <v>537</v>
      </c>
      <c r="E56" s="129" t="s">
        <v>311</v>
      </c>
      <c r="F56" s="130" t="s">
        <v>538</v>
      </c>
      <c r="G56" s="127" t="s">
        <v>539</v>
      </c>
      <c r="H56" s="131">
        <v>2</v>
      </c>
      <c r="I56" s="129">
        <v>2</v>
      </c>
      <c r="J56" s="132" t="str">
        <f>IF(E56="8. Corrupción",IF(OR(AND(H56=1,I56=5),AND(H56=2,I56=5),AND(H56=3,I56=4),(H56+I56&gt;=8)),"Extrema",IF(OR(AND(H56=1,I56=4),AND(H56=2,I56=4),AND(H56=4,I56=3),AND(H56=3,I56=3)),"Alta",IF(OR(AND(H56=1,I56=3),AND(H56=2,I56=3)),"Moderada","No aplica para Corrupción"))),IF(H56+I56=0,"",IF(OR(AND(H56=3,I56=4),(AND(H56=2,I56=5)),(AND(H56=1,I56=5))),"Extrema",IF(OR(AND(H56=3,I56=1),(AND(H56=2,I56=2))),"Baja",IF(OR(AND(H56=4,I56=1),AND(H56=3,I56=2),AND(H56=2,I56=3),AND(H56=1,I56=3)),"Moderada",IF(H56+I56&gt;=8,"Extrema",IF(H56+I56&lt;4,"Baja",IF(H56+I56&gt;=6,"Alta","Alta"))))))))</f>
        <v>Baja</v>
      </c>
      <c r="K56" s="133" t="s">
        <v>353</v>
      </c>
      <c r="L56" s="134" t="s">
        <v>540</v>
      </c>
      <c r="M56" s="135" t="s">
        <v>316</v>
      </c>
      <c r="N56" s="136">
        <f t="shared" si="63"/>
        <v>15</v>
      </c>
      <c r="O56" s="137" t="s">
        <v>317</v>
      </c>
      <c r="P56" s="136">
        <f>IF(O56="Adecuado",15,0)</f>
        <v>15</v>
      </c>
      <c r="Q56" s="137" t="s">
        <v>318</v>
      </c>
      <c r="R56" s="136">
        <f>IF(Q56="Oportuna",15,0)</f>
        <v>15</v>
      </c>
      <c r="S56" s="137" t="s">
        <v>319</v>
      </c>
      <c r="T56" s="136">
        <f>IF(S56="Prevenir",15,IF(S56="Detectar",10,0))</f>
        <v>15</v>
      </c>
      <c r="U56" s="137" t="s">
        <v>320</v>
      </c>
      <c r="V56" s="136">
        <f>IF(U56="Confiable",15,0)</f>
        <v>15</v>
      </c>
      <c r="W56" s="137" t="s">
        <v>321</v>
      </c>
      <c r="X56" s="136">
        <f>IF(W56="Se investigan y resuelven oportunamente",15,0)</f>
        <v>15</v>
      </c>
      <c r="Y56" s="137" t="s">
        <v>322</v>
      </c>
      <c r="Z56" s="136">
        <f t="shared" si="24"/>
        <v>10</v>
      </c>
      <c r="AA56" s="138">
        <f t="shared" si="25"/>
        <v>100</v>
      </c>
      <c r="AB56" s="139" t="str">
        <f t="shared" si="26"/>
        <v>Fuerte</v>
      </c>
      <c r="AC56" s="140" t="s">
        <v>323</v>
      </c>
      <c r="AD56" s="139" t="str">
        <f>IF(AC56="Siempre se ejecuta","Fuerte",IF(AC56="Algunas veces","Moderado",IF(AC56="no se ejecuta","Débil","")))</f>
        <v>Fuerte</v>
      </c>
      <c r="AE56" s="139" t="str">
        <f t="shared" si="27"/>
        <v>FuerteFuerte</v>
      </c>
      <c r="AF56" s="139" t="str">
        <f>IFERROR(VLOOKUP(AE56,[1]PARAMETROS!$BH$2:$BJ$10,3,FALSE),"")</f>
        <v>Fuerte</v>
      </c>
      <c r="AG56" s="139">
        <f t="shared" si="28"/>
        <v>100</v>
      </c>
      <c r="AH56" s="139" t="str">
        <f>IFERROR(VLOOKUP(AE56,[1]PARAMETROS!$BH$2:$BJ$10,2,FALSE),"")</f>
        <v>No</v>
      </c>
      <c r="AI56" s="152">
        <f>IFERROR(AVERAGE(AG56:AG56),0)</f>
        <v>100</v>
      </c>
      <c r="AJ56" s="139" t="str">
        <f>IF(AI56&gt;=100,"Fuerte",IF(AI56&gt;=50,"Moderado",IF(AI56&gt;=0,"Débil","")))</f>
        <v>Fuerte</v>
      </c>
      <c r="AK56" s="140" t="s">
        <v>324</v>
      </c>
      <c r="AL56" s="140" t="s">
        <v>355</v>
      </c>
      <c r="AM56" s="143" t="str">
        <f>+AJ56&amp;AK56&amp;AL56</f>
        <v>FuerteDirectamenteIndirectamente</v>
      </c>
      <c r="AN56" s="144">
        <f>IFERROR(VLOOKUP(AM56,[1]PARAMETROS!$BD$1:$BG$9,2,FALSE),0)</f>
        <v>2</v>
      </c>
      <c r="AO56" s="145">
        <f>IF(E56&lt;&gt;"8. Corrupción",IFERROR(VLOOKUP(AM56,[1]PARAMETROS!$BD$1:$BG$9,3,FALSE),0),0)</f>
        <v>1</v>
      </c>
      <c r="AP56" s="146">
        <f>IF(H56 ="",0,IF(H56-AN56&lt;=0,1,H56-AN56))</f>
        <v>1</v>
      </c>
      <c r="AQ56" s="147">
        <f t="shared" ref="AQ56:AQ57" si="64">IF(E56&lt;&gt;"8. Corrupción",IF(I56="",0,IF(I56-AO56=0,1,I56-AO56)),I56)</f>
        <v>1</v>
      </c>
      <c r="AR56" s="148" t="str">
        <f t="shared" ref="AR56:AR57" si="65">IF(E56="8. Corrupción",IF(OR(AND(AP56=1,AQ56=5),AND(AP56=2,AQ56=5),AND(AP56=3,AQ56=4),(AP56+AQ56&gt;=8)),"Extrema",IF(OR(AND(AP56=1,AQ56=4),AND(AP56=2,AQ56=4),AND(AP56=4,AQ56=3),AND(AP56=3,AQ56=3)),"Alta",IF(OR(AND(AP56=1,AQ56=3),AND(AP56=2,AQ56=3)),"Moderada","No aplica para Corrupción"))),IF(AP56+AQ56=0,"",IF(OR(AND(AP56=3,AQ56=4),(AND(AP56=2,AQ56=5)),(AND(AP56=1,AQ56=5))),"Extrema",IF(OR(AND(AP56=3,AQ56=1),(AND(AP56=2,AQ56=2))),"Baja",IF(OR(AND(AP56=4,AQ56=1),AND(AP56=3,AQ56=2),AND(AP56=2,AQ56=3),AND(AP56=1,AQ56=3)),"Moderada",IF(AP56+AQ56&gt;=8,"Extrema",IF(AP56+AQ56&lt;4,"Baja",IF(AP56+AQ56&gt;=6,"Alta","Alta"))))))))</f>
        <v>Baja</v>
      </c>
      <c r="AS56" s="128" t="s">
        <v>365</v>
      </c>
      <c r="AT56" s="149" t="s">
        <v>540</v>
      </c>
      <c r="AU56" s="129" t="s">
        <v>541</v>
      </c>
      <c r="AV56" s="129" t="s">
        <v>542</v>
      </c>
      <c r="AW56" s="129" t="s">
        <v>543</v>
      </c>
      <c r="AX56" s="150">
        <v>43466</v>
      </c>
      <c r="AY56" s="151">
        <v>43830</v>
      </c>
      <c r="AZ56" s="128"/>
      <c r="BA56" s="127"/>
      <c r="BB56" s="128"/>
      <c r="BC56" s="129"/>
      <c r="BD56" s="127"/>
    </row>
    <row r="57" spans="1:56" ht="129.75" customHeight="1" x14ac:dyDescent="0.2">
      <c r="A57" s="285"/>
      <c r="B57" s="330" t="s">
        <v>423</v>
      </c>
      <c r="C57" s="285" t="s">
        <v>536</v>
      </c>
      <c r="D57" s="289" t="s">
        <v>544</v>
      </c>
      <c r="E57" s="289" t="s">
        <v>372</v>
      </c>
      <c r="F57" s="153" t="s">
        <v>545</v>
      </c>
      <c r="G57" s="330" t="s">
        <v>546</v>
      </c>
      <c r="H57" s="315">
        <v>2</v>
      </c>
      <c r="I57" s="289">
        <v>3</v>
      </c>
      <c r="J57" s="318" t="str">
        <f>IF(E57="8. Corrupción",IF(OR(AND(H57=1,I57=5),AND(H57=2,I57=5),AND(H57=3,I57=4),(H57+I57&gt;=8)),"Extrema",IF(OR(AND(H57=1,I57=4),AND(H57=2,I57=4),AND(H57=4,I57=3),AND(H57=3,I57=3)),"Alta",IF(OR(AND(H57=1,I57=3),AND(H57=2,I57=3)),"Moderada","No aplica para Corrupción"))),IF(H57+I57=0,"",IF(OR(AND(H57=3,I57=4),(AND(H57=2,I57=5)),(AND(H57=1,I57=5))),"Extrema",IF(OR(AND(H57=3,I57=1),(AND(H57=2,I57=2))),"Baja",IF(OR(AND(H57=4,I57=1),AND(H57=3,I57=2),AND(H57=2,I57=3),AND(H57=1,I57=3)),"Moderada",IF(H57+I57&gt;=8,"Extrema",IF(H57+I57&lt;4,"Baja",IF(H57+I57&gt;=6,"Alta","Alta"))))))))</f>
        <v>Moderada</v>
      </c>
      <c r="K57" s="154" t="s">
        <v>547</v>
      </c>
      <c r="L57" s="192" t="s">
        <v>548</v>
      </c>
      <c r="M57" s="156" t="s">
        <v>316</v>
      </c>
      <c r="N57" s="157">
        <f t="shared" si="63"/>
        <v>15</v>
      </c>
      <c r="O57" s="137" t="s">
        <v>317</v>
      </c>
      <c r="P57" s="157">
        <f>IF(O57="Adecuado",15,0)</f>
        <v>15</v>
      </c>
      <c r="Q57" s="137" t="s">
        <v>318</v>
      </c>
      <c r="R57" s="157">
        <f>IF(Q57="Oportuna",15,0)</f>
        <v>15</v>
      </c>
      <c r="S57" s="137" t="s">
        <v>319</v>
      </c>
      <c r="T57" s="157">
        <f>IF(S57="Prevenir",15,IF(S57="Detectar",10,0))</f>
        <v>15</v>
      </c>
      <c r="U57" s="137" t="s">
        <v>320</v>
      </c>
      <c r="V57" s="157">
        <f>IF(U57="Confiable",15,0)</f>
        <v>15</v>
      </c>
      <c r="W57" s="137" t="s">
        <v>321</v>
      </c>
      <c r="X57" s="157">
        <f>IF(W57="Se investigan y resuelven oportunamente",15,0)</f>
        <v>15</v>
      </c>
      <c r="Y57" s="137" t="s">
        <v>322</v>
      </c>
      <c r="Z57" s="157">
        <f t="shared" si="24"/>
        <v>10</v>
      </c>
      <c r="AA57" s="158">
        <f t="shared" si="25"/>
        <v>100</v>
      </c>
      <c r="AB57" s="159" t="str">
        <f t="shared" si="26"/>
        <v>Fuerte</v>
      </c>
      <c r="AC57" s="140" t="s">
        <v>323</v>
      </c>
      <c r="AD57" s="159" t="str">
        <f>IF(AC57="Siempre se ejecuta","Fuerte",IF(AC57="Algunas veces","Moderado",IF(AC57="no se ejecuta","Débil","")))</f>
        <v>Fuerte</v>
      </c>
      <c r="AE57" s="159" t="str">
        <f t="shared" si="27"/>
        <v>FuerteFuerte</v>
      </c>
      <c r="AF57" s="159" t="str">
        <f>IFERROR(VLOOKUP(AE57,[1]PARAMETROS!$BH$2:$BJ$10,3,FALSE),"")</f>
        <v>Fuerte</v>
      </c>
      <c r="AG57" s="159">
        <f t="shared" si="28"/>
        <v>100</v>
      </c>
      <c r="AH57" s="159" t="str">
        <f>IFERROR(VLOOKUP(AE57,[1]PARAMETROS!$BH$2:$BJ$10,2,FALSE),"")</f>
        <v>No</v>
      </c>
      <c r="AI57" s="322">
        <f>IFERROR(AVERAGE(AG57:AG58),0)</f>
        <v>100</v>
      </c>
      <c r="AJ57" s="326" t="str">
        <f>IF(AI57&gt;=100,"Fuerte",IF(AI57&gt;=50,"Moderado",IF(AI57&gt;=0,"Débil","")))</f>
        <v>Fuerte</v>
      </c>
      <c r="AK57" s="295" t="s">
        <v>324</v>
      </c>
      <c r="AL57" s="295" t="s">
        <v>376</v>
      </c>
      <c r="AM57" s="296" t="str">
        <f>+AJ57&amp;AK57&amp;AL57</f>
        <v>FuerteDirectamenteNo disminuye</v>
      </c>
      <c r="AN57" s="299">
        <f>IFERROR(VLOOKUP(AM57,[1]PARAMETROS!$BD$1:$BG$9,2,FALSE),0)</f>
        <v>2</v>
      </c>
      <c r="AO57" s="303">
        <f>IF(E57&lt;&gt;"8. Corrupción",IFERROR(VLOOKUP(AM57,[1]PARAMETROS!$BD$1:$BG$9,3,FALSE),0),0)</f>
        <v>0</v>
      </c>
      <c r="AP57" s="307">
        <f>IF(H57 ="",0,IF(H57-AN57&lt;=0,1,H57-AN57))</f>
        <v>1</v>
      </c>
      <c r="AQ57" s="311">
        <f t="shared" si="64"/>
        <v>3</v>
      </c>
      <c r="AR57" s="281" t="str">
        <f t="shared" si="65"/>
        <v>Moderada</v>
      </c>
      <c r="AS57" s="285" t="s">
        <v>365</v>
      </c>
      <c r="AT57" s="153" t="s">
        <v>549</v>
      </c>
      <c r="AU57" s="289" t="s">
        <v>550</v>
      </c>
      <c r="AV57" s="289" t="s">
        <v>542</v>
      </c>
      <c r="AW57" s="289" t="s">
        <v>551</v>
      </c>
      <c r="AX57" s="292">
        <v>43525</v>
      </c>
      <c r="AY57" s="268">
        <v>43646</v>
      </c>
      <c r="AZ57" s="338" t="s">
        <v>552</v>
      </c>
      <c r="BA57" s="275" t="s">
        <v>553</v>
      </c>
      <c r="BB57" s="338" t="s">
        <v>554</v>
      </c>
      <c r="BC57" s="278" t="s">
        <v>555</v>
      </c>
      <c r="BD57" s="275"/>
    </row>
    <row r="58" spans="1:56" ht="131.25" customHeight="1" thickBot="1" x14ac:dyDescent="0.25">
      <c r="A58" s="288"/>
      <c r="B58" s="331"/>
      <c r="C58" s="288"/>
      <c r="D58" s="291"/>
      <c r="E58" s="291"/>
      <c r="F58" s="160" t="s">
        <v>556</v>
      </c>
      <c r="G58" s="331"/>
      <c r="H58" s="317"/>
      <c r="I58" s="291"/>
      <c r="J58" s="321"/>
      <c r="K58" s="161" t="s">
        <v>314</v>
      </c>
      <c r="L58" s="162" t="s">
        <v>557</v>
      </c>
      <c r="M58" s="163" t="s">
        <v>316</v>
      </c>
      <c r="N58" s="164">
        <f t="shared" si="63"/>
        <v>15</v>
      </c>
      <c r="O58" s="137" t="s">
        <v>317</v>
      </c>
      <c r="P58" s="164">
        <f t="shared" ref="P58" si="66">IF(O58="Adecuado",15,0)</f>
        <v>15</v>
      </c>
      <c r="Q58" s="137" t="s">
        <v>318</v>
      </c>
      <c r="R58" s="164">
        <f t="shared" ref="R58" si="67">IF(Q58="Oportuna",15,0)</f>
        <v>15</v>
      </c>
      <c r="S58" s="137" t="s">
        <v>319</v>
      </c>
      <c r="T58" s="164">
        <f t="shared" ref="T58" si="68">IF(S58="Prevenir",15,IF(S58="Detectar",10,0))</f>
        <v>15</v>
      </c>
      <c r="U58" s="137" t="s">
        <v>320</v>
      </c>
      <c r="V58" s="164">
        <f t="shared" ref="V58" si="69">IF(U58="Confiable",15,0)</f>
        <v>15</v>
      </c>
      <c r="W58" s="137" t="s">
        <v>321</v>
      </c>
      <c r="X58" s="164">
        <f t="shared" ref="X58" si="70">IF(W58="Se investigan y resuelven oportunamente",15,0)</f>
        <v>15</v>
      </c>
      <c r="Y58" s="137" t="s">
        <v>322</v>
      </c>
      <c r="Z58" s="164">
        <f t="shared" si="24"/>
        <v>10</v>
      </c>
      <c r="AA58" s="165">
        <f t="shared" si="25"/>
        <v>100</v>
      </c>
      <c r="AB58" s="166" t="str">
        <f t="shared" si="26"/>
        <v>Fuerte</v>
      </c>
      <c r="AC58" s="140" t="s">
        <v>323</v>
      </c>
      <c r="AD58" s="166" t="str">
        <f t="shared" ref="AD58" si="71">IF(AC58="Siempre se ejecuta","Fuerte",IF(AC58="Algunas veces","Moderado",IF(AC58="no se ejecuta","Débil","")))</f>
        <v>Fuerte</v>
      </c>
      <c r="AE58" s="166" t="str">
        <f t="shared" si="27"/>
        <v>FuerteFuerte</v>
      </c>
      <c r="AF58" s="166" t="str">
        <f>IFERROR(VLOOKUP(AE58,[1]PARAMETROS!$BH$2:$BJ$10,3,FALSE),"")</f>
        <v>Fuerte</v>
      </c>
      <c r="AG58" s="166">
        <f t="shared" si="28"/>
        <v>100</v>
      </c>
      <c r="AH58" s="166" t="str">
        <f>IFERROR(VLOOKUP(AE58,[1]PARAMETROS!$BH$2:$BJ$10,2,FALSE),"")</f>
        <v>No</v>
      </c>
      <c r="AI58" s="325"/>
      <c r="AJ58" s="329"/>
      <c r="AK58" s="295"/>
      <c r="AL58" s="295"/>
      <c r="AM58" s="298"/>
      <c r="AN58" s="302"/>
      <c r="AO58" s="306"/>
      <c r="AP58" s="310"/>
      <c r="AQ58" s="314"/>
      <c r="AR58" s="284"/>
      <c r="AS58" s="288"/>
      <c r="AT58" s="160" t="s">
        <v>557</v>
      </c>
      <c r="AU58" s="291"/>
      <c r="AV58" s="291"/>
      <c r="AW58" s="291"/>
      <c r="AX58" s="291"/>
      <c r="AY58" s="331"/>
      <c r="AZ58" s="339"/>
      <c r="BA58" s="277"/>
      <c r="BB58" s="339"/>
      <c r="BC58" s="280"/>
      <c r="BD58" s="277"/>
    </row>
    <row r="59" spans="1:56" ht="93" hidden="1" customHeight="1" thickBot="1" x14ac:dyDescent="0.25">
      <c r="A59" s="128" t="s">
        <v>535</v>
      </c>
      <c r="B59" s="127" t="s">
        <v>423</v>
      </c>
      <c r="C59" s="128" t="s">
        <v>558</v>
      </c>
      <c r="D59" s="129" t="s">
        <v>559</v>
      </c>
      <c r="E59" s="129" t="s">
        <v>560</v>
      </c>
      <c r="F59" s="149" t="s">
        <v>561</v>
      </c>
      <c r="G59" s="127" t="s">
        <v>562</v>
      </c>
      <c r="H59" s="131">
        <v>3</v>
      </c>
      <c r="I59" s="129">
        <v>3</v>
      </c>
      <c r="J59" s="132" t="str">
        <f>IF(E59="8. Corrupción",IF(OR(AND(H59=1,I59=5),AND(H59=2,I59=5),AND(H59=3,I59=4),(H59+I59&gt;=8)),"Extrema",IF(OR(AND(H59=1,I59=4),AND(H59=2,I59=4),AND(H59=4,I59=3),AND(H59=3,I59=3)),"Alta",IF(OR(AND(H59=1,I59=3),AND(H59=2,I59=3)),"Moderada","No aplica para Corrupción"))),IF(H59+I59=0,"",IF(OR(AND(H59=3,I59=4),(AND(H59=2,I59=5)),(AND(H59=1,I59=5))),"Extrema",IF(OR(AND(H59=3,I59=1),(AND(H59=2,I59=2))),"Baja",IF(OR(AND(H59=4,I59=1),AND(H59=3,I59=2),AND(H59=2,I59=3),AND(H59=1,I59=3)),"Moderada",IF(H59+I59&gt;=8,"Extrema",IF(H59+I59&lt;4,"Baja",IF(H59+I59&gt;=6,"Alta","Alta"))))))))</f>
        <v>Alta</v>
      </c>
      <c r="K59" s="133" t="s">
        <v>342</v>
      </c>
      <c r="L59" s="229" t="s">
        <v>563</v>
      </c>
      <c r="M59" s="135" t="s">
        <v>316</v>
      </c>
      <c r="N59" s="136">
        <f t="shared" si="63"/>
        <v>15</v>
      </c>
      <c r="O59" s="137" t="s">
        <v>317</v>
      </c>
      <c r="P59" s="136">
        <f>IF(O59="Adecuado",15,0)</f>
        <v>15</v>
      </c>
      <c r="Q59" s="137" t="s">
        <v>318</v>
      </c>
      <c r="R59" s="136">
        <f>IF(Q59="Oportuna",15,0)</f>
        <v>15</v>
      </c>
      <c r="S59" s="137" t="s">
        <v>319</v>
      </c>
      <c r="T59" s="136">
        <f>IF(S59="Prevenir",15,IF(S59="Detectar",10,0))</f>
        <v>15</v>
      </c>
      <c r="U59" s="137" t="s">
        <v>320</v>
      </c>
      <c r="V59" s="136">
        <f>IF(U59="Confiable",15,0)</f>
        <v>15</v>
      </c>
      <c r="W59" s="137" t="s">
        <v>321</v>
      </c>
      <c r="X59" s="136">
        <f>IF(W59="Se investigan y resuelven oportunamente",15,0)</f>
        <v>15</v>
      </c>
      <c r="Y59" s="137" t="s">
        <v>322</v>
      </c>
      <c r="Z59" s="136">
        <f t="shared" si="24"/>
        <v>10</v>
      </c>
      <c r="AA59" s="138">
        <f t="shared" si="25"/>
        <v>100</v>
      </c>
      <c r="AB59" s="139" t="str">
        <f t="shared" si="26"/>
        <v>Fuerte</v>
      </c>
      <c r="AC59" s="140" t="s">
        <v>323</v>
      </c>
      <c r="AD59" s="139" t="str">
        <f>IF(AC59="Siempre se ejecuta","Fuerte",IF(AC59="Algunas veces","Moderado",IF(AC59="no se ejecuta","Débil","")))</f>
        <v>Fuerte</v>
      </c>
      <c r="AE59" s="139" t="str">
        <f t="shared" si="27"/>
        <v>FuerteFuerte</v>
      </c>
      <c r="AF59" s="139" t="str">
        <f>IFERROR(VLOOKUP(AE59,[1]PARAMETROS!$BH$2:$BJ$10,3,FALSE),"")</f>
        <v>Fuerte</v>
      </c>
      <c r="AG59" s="139">
        <f t="shared" si="28"/>
        <v>100</v>
      </c>
      <c r="AH59" s="139" t="str">
        <f>IFERROR(VLOOKUP(AE59,[1]PARAMETROS!$BH$2:$BJ$10,2,FALSE),"")</f>
        <v>No</v>
      </c>
      <c r="AI59" s="152">
        <f>IFERROR(AVERAGE(AG59:AG59),0)</f>
        <v>100</v>
      </c>
      <c r="AJ59" s="139" t="str">
        <f>IF(AI59&gt;=100,"Fuerte",IF(AI59&gt;=50,"Moderado",IF(AI59&gt;=0,"Débil","")))</f>
        <v>Fuerte</v>
      </c>
      <c r="AK59" s="140" t="s">
        <v>324</v>
      </c>
      <c r="AL59" s="140" t="s">
        <v>355</v>
      </c>
      <c r="AM59" s="143" t="str">
        <f>+AJ59&amp;AK59&amp;AL59</f>
        <v>FuerteDirectamenteIndirectamente</v>
      </c>
      <c r="AN59" s="144">
        <f>IFERROR(VLOOKUP(AM59,[1]PARAMETROS!$BD$1:$BG$9,2,FALSE),0)</f>
        <v>2</v>
      </c>
      <c r="AO59" s="145">
        <f>IF(E59&lt;&gt;"8. Corrupción",IFERROR(VLOOKUP(AM59,[1]PARAMETROS!$BD$1:$BG$9,3,FALSE),0),0)</f>
        <v>1</v>
      </c>
      <c r="AP59" s="146">
        <f>IF(H59 ="",0,IF(H59-AN59&lt;=0,1,H59-AN59))</f>
        <v>1</v>
      </c>
      <c r="AQ59" s="147">
        <f t="shared" ref="AQ59:AQ60" si="72">IF(E59&lt;&gt;"8. Corrupción",IF(I59="",0,IF(I59-AO59=0,1,I59-AO59)),I59)</f>
        <v>2</v>
      </c>
      <c r="AR59" s="148" t="str">
        <f t="shared" ref="AR59:AR60" si="73">IF(E59="8. Corrupción",IF(OR(AND(AP59=1,AQ59=5),AND(AP59=2,AQ59=5),AND(AP59=3,AQ59=4),(AP59+AQ59&gt;=8)),"Extrema",IF(OR(AND(AP59=1,AQ59=4),AND(AP59=2,AQ59=4),AND(AP59=4,AQ59=3),AND(AP59=3,AQ59=3)),"Alta",IF(OR(AND(AP59=1,AQ59=3),AND(AP59=2,AQ59=3)),"Moderada","No aplica para Corrupción"))),IF(AP59+AQ59=0,"",IF(OR(AND(AP59=3,AQ59=4),(AND(AP59=2,AQ59=5)),(AND(AP59=1,AQ59=5))),"Extrema",IF(OR(AND(AP59=3,AQ59=1),(AND(AP59=2,AQ59=2))),"Baja",IF(OR(AND(AP59=4,AQ59=1),AND(AP59=3,AQ59=2),AND(AP59=2,AQ59=3),AND(AP59=1,AQ59=3)),"Moderada",IF(AP59+AQ59&gt;=8,"Extrema",IF(AP59+AQ59&lt;4,"Baja",IF(AP59+AQ59&gt;=6,"Alta","Alta"))))))))</f>
        <v>Baja</v>
      </c>
      <c r="AS59" s="128" t="s">
        <v>325</v>
      </c>
      <c r="AT59" s="149" t="s">
        <v>564</v>
      </c>
      <c r="AU59" s="129" t="s">
        <v>565</v>
      </c>
      <c r="AV59" s="129" t="s">
        <v>566</v>
      </c>
      <c r="AW59" s="129" t="s">
        <v>567</v>
      </c>
      <c r="AX59" s="150">
        <v>43467</v>
      </c>
      <c r="AY59" s="151">
        <v>43830</v>
      </c>
      <c r="AZ59" s="128"/>
      <c r="BA59" s="127"/>
      <c r="BB59" s="128"/>
      <c r="BC59" s="129"/>
      <c r="BD59" s="127"/>
    </row>
    <row r="60" spans="1:56" ht="135" hidden="1" customHeight="1" thickBot="1" x14ac:dyDescent="0.25">
      <c r="A60" s="285"/>
      <c r="B60" s="330" t="s">
        <v>337</v>
      </c>
      <c r="C60" s="285" t="s">
        <v>558</v>
      </c>
      <c r="D60" s="289" t="s">
        <v>568</v>
      </c>
      <c r="E60" s="289" t="s">
        <v>408</v>
      </c>
      <c r="F60" s="153" t="s">
        <v>569</v>
      </c>
      <c r="G60" s="330" t="s">
        <v>570</v>
      </c>
      <c r="H60" s="315">
        <v>3</v>
      </c>
      <c r="I60" s="289">
        <v>3</v>
      </c>
      <c r="J60" s="318" t="str">
        <f>IF(E60="8. Corrupción",IF(OR(AND(H60=1,I60=5),AND(H60=2,I60=5),AND(H60=3,I60=4),(H60+I60&gt;=8)),"Extrema",IF(OR(AND(H60=1,I60=4),AND(H60=2,I60=4),AND(H60=4,I60=3),AND(H60=3,I60=3)),"Alta",IF(OR(AND(H60=1,I60=3),AND(H60=2,I60=3)),"Moderada","No aplica para Corrupción"))),IF(H60+I60=0,"",IF(OR(AND(H60=3,I60=4),(AND(H60=2,I60=5)),(AND(H60=1,I60=5))),"Extrema",IF(OR(AND(H60=3,I60=1),(AND(H60=2,I60=2))),"Baja",IF(OR(AND(H60=4,I60=1),AND(H60=3,I60=2),AND(H60=2,I60=3),AND(H60=1,I60=3)),"Moderada",IF(H60+I60&gt;=8,"Extrema",IF(H60+I60&lt;4,"Baja",IF(H60+I60&gt;=6,"Alta","Alta"))))))))</f>
        <v>Alta</v>
      </c>
      <c r="K60" s="154" t="s">
        <v>571</v>
      </c>
      <c r="L60" s="192" t="s">
        <v>572</v>
      </c>
      <c r="M60" s="156" t="s">
        <v>316</v>
      </c>
      <c r="N60" s="157">
        <f t="shared" si="63"/>
        <v>15</v>
      </c>
      <c r="O60" s="137" t="s">
        <v>317</v>
      </c>
      <c r="P60" s="157">
        <f>IF(O60="Adecuado",15,0)</f>
        <v>15</v>
      </c>
      <c r="Q60" s="137" t="s">
        <v>318</v>
      </c>
      <c r="R60" s="157">
        <f>IF(Q60="Oportuna",15,0)</f>
        <v>15</v>
      </c>
      <c r="S60" s="137" t="s">
        <v>319</v>
      </c>
      <c r="T60" s="157">
        <f>IF(S60="Prevenir",15,IF(S60="Detectar",10,0))</f>
        <v>15</v>
      </c>
      <c r="U60" s="137" t="s">
        <v>320</v>
      </c>
      <c r="V60" s="157">
        <f>IF(U60="Confiable",15,0)</f>
        <v>15</v>
      </c>
      <c r="W60" s="137" t="s">
        <v>321</v>
      </c>
      <c r="X60" s="157">
        <f>IF(W60="Se investigan y resuelven oportunamente",15,0)</f>
        <v>15</v>
      </c>
      <c r="Y60" s="137" t="s">
        <v>322</v>
      </c>
      <c r="Z60" s="157">
        <f t="shared" si="24"/>
        <v>10</v>
      </c>
      <c r="AA60" s="158">
        <f t="shared" si="25"/>
        <v>100</v>
      </c>
      <c r="AB60" s="159" t="str">
        <f t="shared" si="26"/>
        <v>Fuerte</v>
      </c>
      <c r="AC60" s="140" t="s">
        <v>323</v>
      </c>
      <c r="AD60" s="159" t="str">
        <f>IF(AC60="Siempre se ejecuta","Fuerte",IF(AC60="Algunas veces","Moderado",IF(AC60="no se ejecuta","Débil","")))</f>
        <v>Fuerte</v>
      </c>
      <c r="AE60" s="159" t="str">
        <f t="shared" si="27"/>
        <v>FuerteFuerte</v>
      </c>
      <c r="AF60" s="159" t="str">
        <f>IFERROR(VLOOKUP(AE60,[1]PARAMETROS!$BH$2:$BJ$10,3,FALSE),"")</f>
        <v>Fuerte</v>
      </c>
      <c r="AG60" s="159">
        <f t="shared" si="28"/>
        <v>100</v>
      </c>
      <c r="AH60" s="159" t="str">
        <f>IFERROR(VLOOKUP(AE60,[1]PARAMETROS!$BH$2:$BJ$10,2,FALSE),"")</f>
        <v>No</v>
      </c>
      <c r="AI60" s="322">
        <f>IFERROR(AVERAGE(AG60:AG65),0)</f>
        <v>100</v>
      </c>
      <c r="AJ60" s="326" t="str">
        <f>IF(AI60&gt;=100,"Fuerte",IF(AI60&gt;=50,"Moderado",IF(AI60&gt;=0,"Débil","")))</f>
        <v>Fuerte</v>
      </c>
      <c r="AK60" s="295" t="s">
        <v>324</v>
      </c>
      <c r="AL60" s="295" t="s">
        <v>355</v>
      </c>
      <c r="AM60" s="296" t="str">
        <f>+AJ60&amp;AK60&amp;AL60</f>
        <v>FuerteDirectamenteIndirectamente</v>
      </c>
      <c r="AN60" s="299">
        <f>IFERROR(VLOOKUP(AM60,[1]PARAMETROS!$BD$1:$BG$9,2,FALSE),0)</f>
        <v>2</v>
      </c>
      <c r="AO60" s="303">
        <f>IF(E60&lt;&gt;"8. Corrupción",IFERROR(VLOOKUP(AM60,[1]PARAMETROS!$BD$1:$BG$9,3,FALSE),0),0)</f>
        <v>1</v>
      </c>
      <c r="AP60" s="307">
        <f>IF(H60 ="",0,IF(H60-AN60&lt;=0,1,H60-AN60))</f>
        <v>1</v>
      </c>
      <c r="AQ60" s="311">
        <f t="shared" si="72"/>
        <v>2</v>
      </c>
      <c r="AR60" s="281" t="str">
        <f t="shared" si="73"/>
        <v>Baja</v>
      </c>
      <c r="AS60" s="285" t="s">
        <v>325</v>
      </c>
      <c r="AT60" s="153" t="s">
        <v>572</v>
      </c>
      <c r="AU60" s="289" t="s">
        <v>573</v>
      </c>
      <c r="AV60" s="289" t="s">
        <v>574</v>
      </c>
      <c r="AW60" s="289" t="s">
        <v>575</v>
      </c>
      <c r="AX60" s="292">
        <v>43466</v>
      </c>
      <c r="AY60" s="268">
        <v>43830</v>
      </c>
      <c r="AZ60" s="272"/>
      <c r="BA60" s="275"/>
      <c r="BB60" s="272"/>
      <c r="BC60" s="278"/>
      <c r="BD60" s="275"/>
    </row>
    <row r="61" spans="1:56" ht="96.75" hidden="1" customHeight="1" thickBot="1" x14ac:dyDescent="0.25">
      <c r="A61" s="287"/>
      <c r="B61" s="269"/>
      <c r="C61" s="287"/>
      <c r="D61" s="290"/>
      <c r="E61" s="290"/>
      <c r="F61" s="214" t="s">
        <v>576</v>
      </c>
      <c r="G61" s="269"/>
      <c r="H61" s="316"/>
      <c r="I61" s="290"/>
      <c r="J61" s="319"/>
      <c r="K61" s="215" t="s">
        <v>547</v>
      </c>
      <c r="L61" s="226" t="s">
        <v>577</v>
      </c>
      <c r="M61" s="227" t="s">
        <v>316</v>
      </c>
      <c r="N61" s="157">
        <f t="shared" si="63"/>
        <v>15</v>
      </c>
      <c r="O61" s="137" t="s">
        <v>317</v>
      </c>
      <c r="P61" s="157">
        <f>IF(O61="Adecuado",15,0)</f>
        <v>15</v>
      </c>
      <c r="Q61" s="137" t="s">
        <v>318</v>
      </c>
      <c r="R61" s="157">
        <f>IF(Q61="Oportuna",15,0)</f>
        <v>15</v>
      </c>
      <c r="S61" s="137" t="s">
        <v>319</v>
      </c>
      <c r="T61" s="157">
        <f>IF(S61="Prevenir",15,IF(S61="Detectar",10,0))</f>
        <v>15</v>
      </c>
      <c r="U61" s="137" t="s">
        <v>320</v>
      </c>
      <c r="V61" s="157">
        <f>IF(U61="Confiable",15,0)</f>
        <v>15</v>
      </c>
      <c r="W61" s="137" t="s">
        <v>321</v>
      </c>
      <c r="X61" s="157">
        <f>IF(W61="Se investigan y resuelven oportunamente",15,0)</f>
        <v>15</v>
      </c>
      <c r="Y61" s="137" t="s">
        <v>322</v>
      </c>
      <c r="Z61" s="157">
        <f t="shared" si="24"/>
        <v>10</v>
      </c>
      <c r="AA61" s="158">
        <f t="shared" si="25"/>
        <v>100</v>
      </c>
      <c r="AB61" s="220" t="str">
        <f t="shared" si="26"/>
        <v>Fuerte</v>
      </c>
      <c r="AC61" s="140" t="s">
        <v>323</v>
      </c>
      <c r="AD61" s="159" t="str">
        <f>IF(AC61="Siempre se ejecuta","Fuerte",IF(AC61="Algunas veces","Moderado",IF(AC61="no se ejecuta","Débil","")))</f>
        <v>Fuerte</v>
      </c>
      <c r="AE61" s="159" t="str">
        <f t="shared" si="27"/>
        <v>FuerteFuerte</v>
      </c>
      <c r="AF61" s="159" t="str">
        <f>IFERROR(VLOOKUP(AE61,[1]PARAMETROS!$BH$2:$BJ$10,3,FALSE),"")</f>
        <v>Fuerte</v>
      </c>
      <c r="AG61" s="159">
        <f t="shared" si="28"/>
        <v>100</v>
      </c>
      <c r="AH61" s="159" t="str">
        <f>IFERROR(VLOOKUP(AE61,[1]PARAMETROS!$BH$2:$BJ$10,2,FALSE),"")</f>
        <v>No</v>
      </c>
      <c r="AI61" s="323"/>
      <c r="AJ61" s="327"/>
      <c r="AK61" s="295"/>
      <c r="AL61" s="295"/>
      <c r="AM61" s="297"/>
      <c r="AN61" s="300"/>
      <c r="AO61" s="304"/>
      <c r="AP61" s="308"/>
      <c r="AQ61" s="312"/>
      <c r="AR61" s="282"/>
      <c r="AS61" s="287"/>
      <c r="AT61" s="214" t="s">
        <v>577</v>
      </c>
      <c r="AU61" s="290"/>
      <c r="AV61" s="290"/>
      <c r="AW61" s="290"/>
      <c r="AX61" s="290"/>
      <c r="AY61" s="269"/>
      <c r="AZ61" s="273"/>
      <c r="BA61" s="276"/>
      <c r="BB61" s="273"/>
      <c r="BC61" s="279"/>
      <c r="BD61" s="276"/>
    </row>
    <row r="62" spans="1:56" ht="105.75" hidden="1" customHeight="1" thickBot="1" x14ac:dyDescent="0.25">
      <c r="A62" s="287"/>
      <c r="B62" s="269"/>
      <c r="C62" s="287"/>
      <c r="D62" s="290"/>
      <c r="E62" s="290"/>
      <c r="F62" s="214" t="s">
        <v>578</v>
      </c>
      <c r="G62" s="269"/>
      <c r="H62" s="316"/>
      <c r="I62" s="290"/>
      <c r="J62" s="319"/>
      <c r="K62" s="215" t="s">
        <v>579</v>
      </c>
      <c r="L62" s="226" t="s">
        <v>580</v>
      </c>
      <c r="M62" s="227" t="s">
        <v>316</v>
      </c>
      <c r="N62" s="157">
        <f t="shared" si="63"/>
        <v>15</v>
      </c>
      <c r="O62" s="137" t="s">
        <v>317</v>
      </c>
      <c r="P62" s="157">
        <f>IF(O62="Adecuado",15,0)</f>
        <v>15</v>
      </c>
      <c r="Q62" s="137" t="s">
        <v>318</v>
      </c>
      <c r="R62" s="157">
        <f>IF(Q62="Oportuna",15,0)</f>
        <v>15</v>
      </c>
      <c r="S62" s="137" t="s">
        <v>319</v>
      </c>
      <c r="T62" s="157">
        <f>IF(S62="Prevenir",15,IF(S62="Detectar",10,0))</f>
        <v>15</v>
      </c>
      <c r="U62" s="137" t="s">
        <v>320</v>
      </c>
      <c r="V62" s="157">
        <f>IF(U62="Confiable",15,0)</f>
        <v>15</v>
      </c>
      <c r="W62" s="137" t="s">
        <v>321</v>
      </c>
      <c r="X62" s="157">
        <f>IF(W62="Se investigan y resuelven oportunamente",15,0)</f>
        <v>15</v>
      </c>
      <c r="Y62" s="137" t="s">
        <v>322</v>
      </c>
      <c r="Z62" s="157">
        <f t="shared" si="24"/>
        <v>10</v>
      </c>
      <c r="AA62" s="158">
        <f t="shared" si="25"/>
        <v>100</v>
      </c>
      <c r="AB62" s="220" t="str">
        <f t="shared" si="26"/>
        <v>Fuerte</v>
      </c>
      <c r="AC62" s="140" t="s">
        <v>323</v>
      </c>
      <c r="AD62" s="159" t="str">
        <f>IF(AC62="Siempre se ejecuta","Fuerte",IF(AC62="Algunas veces","Moderado",IF(AC62="no se ejecuta","Débil","")))</f>
        <v>Fuerte</v>
      </c>
      <c r="AE62" s="159" t="str">
        <f t="shared" si="27"/>
        <v>FuerteFuerte</v>
      </c>
      <c r="AF62" s="159" t="str">
        <f>IFERROR(VLOOKUP(AE62,[1]PARAMETROS!$BH$2:$BJ$10,3,FALSE),"")</f>
        <v>Fuerte</v>
      </c>
      <c r="AG62" s="159">
        <f t="shared" si="28"/>
        <v>100</v>
      </c>
      <c r="AH62" s="159" t="str">
        <f>IFERROR(VLOOKUP(AE62,[1]PARAMETROS!$BH$2:$BJ$10,2,FALSE),"")</f>
        <v>No</v>
      </c>
      <c r="AI62" s="323"/>
      <c r="AJ62" s="327"/>
      <c r="AK62" s="295"/>
      <c r="AL62" s="295"/>
      <c r="AM62" s="297"/>
      <c r="AN62" s="300"/>
      <c r="AO62" s="304"/>
      <c r="AP62" s="308"/>
      <c r="AQ62" s="312"/>
      <c r="AR62" s="282"/>
      <c r="AS62" s="287"/>
      <c r="AT62" s="214" t="s">
        <v>580</v>
      </c>
      <c r="AU62" s="290"/>
      <c r="AV62" s="290"/>
      <c r="AW62" s="290"/>
      <c r="AX62" s="290"/>
      <c r="AY62" s="269"/>
      <c r="AZ62" s="273"/>
      <c r="BA62" s="276"/>
      <c r="BB62" s="273"/>
      <c r="BC62" s="279"/>
      <c r="BD62" s="276"/>
    </row>
    <row r="63" spans="1:56" ht="99" hidden="1" customHeight="1" x14ac:dyDescent="0.2">
      <c r="A63" s="287"/>
      <c r="B63" s="269"/>
      <c r="C63" s="287"/>
      <c r="D63" s="290"/>
      <c r="E63" s="290"/>
      <c r="F63" s="214" t="s">
        <v>581</v>
      </c>
      <c r="G63" s="269"/>
      <c r="H63" s="316"/>
      <c r="I63" s="290"/>
      <c r="J63" s="319"/>
      <c r="K63" s="215" t="s">
        <v>314</v>
      </c>
      <c r="L63" s="226" t="s">
        <v>582</v>
      </c>
      <c r="M63" s="227" t="s">
        <v>316</v>
      </c>
      <c r="N63" s="157">
        <f t="shared" si="63"/>
        <v>15</v>
      </c>
      <c r="O63" s="137" t="s">
        <v>317</v>
      </c>
      <c r="P63" s="157">
        <f>IF(O63="Adecuado",15,0)</f>
        <v>15</v>
      </c>
      <c r="Q63" s="137" t="s">
        <v>318</v>
      </c>
      <c r="R63" s="157">
        <f>IF(Q63="Oportuna",15,0)</f>
        <v>15</v>
      </c>
      <c r="S63" s="137" t="s">
        <v>319</v>
      </c>
      <c r="T63" s="157">
        <f>IF(S63="Prevenir",15,IF(S63="Detectar",10,0))</f>
        <v>15</v>
      </c>
      <c r="U63" s="137" t="s">
        <v>320</v>
      </c>
      <c r="V63" s="157">
        <f>IF(U63="Confiable",15,0)</f>
        <v>15</v>
      </c>
      <c r="W63" s="137" t="s">
        <v>321</v>
      </c>
      <c r="X63" s="157">
        <f>IF(W63="Se investigan y resuelven oportunamente",15,0)</f>
        <v>15</v>
      </c>
      <c r="Y63" s="137" t="s">
        <v>322</v>
      </c>
      <c r="Z63" s="157">
        <f t="shared" si="24"/>
        <v>10</v>
      </c>
      <c r="AA63" s="158">
        <f t="shared" si="25"/>
        <v>100</v>
      </c>
      <c r="AB63" s="220" t="str">
        <f t="shared" si="26"/>
        <v>Fuerte</v>
      </c>
      <c r="AC63" s="140" t="s">
        <v>323</v>
      </c>
      <c r="AD63" s="159" t="str">
        <f>IF(AC63="Siempre se ejecuta","Fuerte",IF(AC63="Algunas veces","Moderado",IF(AC63="no se ejecuta","Débil","")))</f>
        <v>Fuerte</v>
      </c>
      <c r="AE63" s="159" t="str">
        <f t="shared" si="27"/>
        <v>FuerteFuerte</v>
      </c>
      <c r="AF63" s="159" t="str">
        <f>IFERROR(VLOOKUP(AE63,[1]PARAMETROS!$BH$2:$BJ$10,3,FALSE),"")</f>
        <v>Fuerte</v>
      </c>
      <c r="AG63" s="159">
        <f t="shared" si="28"/>
        <v>100</v>
      </c>
      <c r="AH63" s="159" t="str">
        <f>IFERROR(VLOOKUP(AE63,[1]PARAMETROS!$BH$2:$BJ$10,2,FALSE),"")</f>
        <v>No</v>
      </c>
      <c r="AI63" s="323"/>
      <c r="AJ63" s="327"/>
      <c r="AK63" s="295"/>
      <c r="AL63" s="295"/>
      <c r="AM63" s="297"/>
      <c r="AN63" s="300"/>
      <c r="AO63" s="304"/>
      <c r="AP63" s="308"/>
      <c r="AQ63" s="312"/>
      <c r="AR63" s="282"/>
      <c r="AS63" s="287"/>
      <c r="AT63" s="214" t="s">
        <v>582</v>
      </c>
      <c r="AU63" s="290"/>
      <c r="AV63" s="290"/>
      <c r="AW63" s="290"/>
      <c r="AX63" s="290"/>
      <c r="AY63" s="269"/>
      <c r="AZ63" s="273"/>
      <c r="BA63" s="276"/>
      <c r="BB63" s="273"/>
      <c r="BC63" s="279"/>
      <c r="BD63" s="276"/>
    </row>
    <row r="64" spans="1:56" ht="87.75" hidden="1" customHeight="1" x14ac:dyDescent="0.2">
      <c r="A64" s="287"/>
      <c r="B64" s="269"/>
      <c r="C64" s="287"/>
      <c r="D64" s="290"/>
      <c r="E64" s="290"/>
      <c r="F64" s="214" t="s">
        <v>583</v>
      </c>
      <c r="G64" s="269"/>
      <c r="H64" s="316"/>
      <c r="I64" s="290"/>
      <c r="J64" s="320"/>
      <c r="K64" s="215" t="s">
        <v>314</v>
      </c>
      <c r="L64" s="226" t="s">
        <v>582</v>
      </c>
      <c r="M64" s="217" t="s">
        <v>316</v>
      </c>
      <c r="N64" s="218">
        <f t="shared" si="63"/>
        <v>15</v>
      </c>
      <c r="O64" s="137" t="s">
        <v>317</v>
      </c>
      <c r="P64" s="218">
        <f t="shared" ref="P64:P65" si="74">IF(O64="Adecuado",15,0)</f>
        <v>15</v>
      </c>
      <c r="Q64" s="137" t="s">
        <v>318</v>
      </c>
      <c r="R64" s="218">
        <f t="shared" ref="R64:R65" si="75">IF(Q64="Oportuna",15,0)</f>
        <v>15</v>
      </c>
      <c r="S64" s="137" t="s">
        <v>319</v>
      </c>
      <c r="T64" s="218">
        <f t="shared" ref="T64:T65" si="76">IF(S64="Prevenir",15,IF(S64="Detectar",10,0))</f>
        <v>15</v>
      </c>
      <c r="U64" s="137" t="s">
        <v>320</v>
      </c>
      <c r="V64" s="218">
        <f t="shared" ref="V64:V65" si="77">IF(U64="Confiable",15,0)</f>
        <v>15</v>
      </c>
      <c r="W64" s="137" t="s">
        <v>321</v>
      </c>
      <c r="X64" s="218">
        <f t="shared" ref="X64:X65" si="78">IF(W64="Se investigan y resuelven oportunamente",15,0)</f>
        <v>15</v>
      </c>
      <c r="Y64" s="137" t="s">
        <v>322</v>
      </c>
      <c r="Z64" s="218">
        <f t="shared" si="24"/>
        <v>10</v>
      </c>
      <c r="AA64" s="219">
        <f t="shared" si="25"/>
        <v>100</v>
      </c>
      <c r="AB64" s="220" t="str">
        <f t="shared" si="26"/>
        <v>Fuerte</v>
      </c>
      <c r="AC64" s="140" t="s">
        <v>323</v>
      </c>
      <c r="AD64" s="220" t="str">
        <f t="shared" ref="AD64:AD65" si="79">IF(AC64="Siempre se ejecuta","Fuerte",IF(AC64="Algunas veces","Moderado",IF(AC64="no se ejecuta","Débil","")))</f>
        <v>Fuerte</v>
      </c>
      <c r="AE64" s="220" t="str">
        <f t="shared" si="27"/>
        <v>FuerteFuerte</v>
      </c>
      <c r="AF64" s="220" t="str">
        <f>IFERROR(VLOOKUP(AE64,[1]PARAMETROS!$BH$2:$BJ$10,3,FALSE),"")</f>
        <v>Fuerte</v>
      </c>
      <c r="AG64" s="220">
        <f t="shared" si="28"/>
        <v>100</v>
      </c>
      <c r="AH64" s="220" t="str">
        <f>IFERROR(VLOOKUP(AE64,[1]PARAMETROS!$BH$2:$BJ$10,2,FALSE),"")</f>
        <v>No</v>
      </c>
      <c r="AI64" s="324"/>
      <c r="AJ64" s="328"/>
      <c r="AK64" s="295"/>
      <c r="AL64" s="295"/>
      <c r="AM64" s="295"/>
      <c r="AN64" s="301"/>
      <c r="AO64" s="305"/>
      <c r="AP64" s="309"/>
      <c r="AQ64" s="313"/>
      <c r="AR64" s="283"/>
      <c r="AS64" s="287"/>
      <c r="AT64" s="214" t="s">
        <v>582</v>
      </c>
      <c r="AU64" s="290"/>
      <c r="AV64" s="290"/>
      <c r="AW64" s="290"/>
      <c r="AX64" s="290"/>
      <c r="AY64" s="269"/>
      <c r="AZ64" s="273"/>
      <c r="BA64" s="276"/>
      <c r="BB64" s="273"/>
      <c r="BC64" s="279"/>
      <c r="BD64" s="276"/>
    </row>
    <row r="65" spans="1:56" ht="145.5" hidden="1" customHeight="1" thickBot="1" x14ac:dyDescent="0.25">
      <c r="A65" s="288"/>
      <c r="B65" s="331"/>
      <c r="C65" s="288"/>
      <c r="D65" s="291"/>
      <c r="E65" s="291"/>
      <c r="F65" s="160" t="s">
        <v>584</v>
      </c>
      <c r="G65" s="331"/>
      <c r="H65" s="317"/>
      <c r="I65" s="291"/>
      <c r="J65" s="321"/>
      <c r="K65" s="161" t="s">
        <v>571</v>
      </c>
      <c r="L65" s="162" t="s">
        <v>585</v>
      </c>
      <c r="M65" s="163" t="s">
        <v>316</v>
      </c>
      <c r="N65" s="164">
        <f t="shared" si="63"/>
        <v>15</v>
      </c>
      <c r="O65" s="137" t="s">
        <v>317</v>
      </c>
      <c r="P65" s="164">
        <f t="shared" si="74"/>
        <v>15</v>
      </c>
      <c r="Q65" s="137" t="s">
        <v>318</v>
      </c>
      <c r="R65" s="164">
        <f t="shared" si="75"/>
        <v>15</v>
      </c>
      <c r="S65" s="137" t="s">
        <v>319</v>
      </c>
      <c r="T65" s="164">
        <f t="shared" si="76"/>
        <v>15</v>
      </c>
      <c r="U65" s="137" t="s">
        <v>320</v>
      </c>
      <c r="V65" s="164">
        <f t="shared" si="77"/>
        <v>15</v>
      </c>
      <c r="W65" s="137" t="s">
        <v>321</v>
      </c>
      <c r="X65" s="164">
        <f t="shared" si="78"/>
        <v>15</v>
      </c>
      <c r="Y65" s="137" t="s">
        <v>322</v>
      </c>
      <c r="Z65" s="164">
        <f t="shared" si="24"/>
        <v>10</v>
      </c>
      <c r="AA65" s="165">
        <f t="shared" si="25"/>
        <v>100</v>
      </c>
      <c r="AB65" s="166" t="str">
        <f t="shared" si="26"/>
        <v>Fuerte</v>
      </c>
      <c r="AC65" s="140" t="s">
        <v>323</v>
      </c>
      <c r="AD65" s="166" t="str">
        <f t="shared" si="79"/>
        <v>Fuerte</v>
      </c>
      <c r="AE65" s="166" t="str">
        <f t="shared" si="27"/>
        <v>FuerteFuerte</v>
      </c>
      <c r="AF65" s="166" t="str">
        <f>IFERROR(VLOOKUP(AE65,[1]PARAMETROS!$BH$2:$BJ$10,3,FALSE),"")</f>
        <v>Fuerte</v>
      </c>
      <c r="AG65" s="166">
        <f t="shared" si="28"/>
        <v>100</v>
      </c>
      <c r="AH65" s="166" t="str">
        <f>IFERROR(VLOOKUP(AE65,[1]PARAMETROS!$BH$2:$BJ$10,2,FALSE),"")</f>
        <v>No</v>
      </c>
      <c r="AI65" s="325"/>
      <c r="AJ65" s="329"/>
      <c r="AK65" s="295"/>
      <c r="AL65" s="295"/>
      <c r="AM65" s="298"/>
      <c r="AN65" s="302"/>
      <c r="AO65" s="306"/>
      <c r="AP65" s="310"/>
      <c r="AQ65" s="314"/>
      <c r="AR65" s="284"/>
      <c r="AS65" s="288"/>
      <c r="AT65" s="160" t="s">
        <v>585</v>
      </c>
      <c r="AU65" s="291"/>
      <c r="AV65" s="291"/>
      <c r="AW65" s="291"/>
      <c r="AX65" s="291"/>
      <c r="AY65" s="331"/>
      <c r="AZ65" s="274"/>
      <c r="BA65" s="277"/>
      <c r="BB65" s="274"/>
      <c r="BC65" s="280"/>
      <c r="BD65" s="277"/>
    </row>
    <row r="66" spans="1:56" ht="162.75" hidden="1" customHeight="1" thickBot="1" x14ac:dyDescent="0.25">
      <c r="A66" s="285" t="s">
        <v>535</v>
      </c>
      <c r="B66" s="330" t="s">
        <v>423</v>
      </c>
      <c r="C66" s="285" t="s">
        <v>558</v>
      </c>
      <c r="D66" s="289" t="s">
        <v>586</v>
      </c>
      <c r="E66" s="289" t="s">
        <v>560</v>
      </c>
      <c r="F66" s="213" t="s">
        <v>587</v>
      </c>
      <c r="G66" s="330" t="s">
        <v>588</v>
      </c>
      <c r="H66" s="315">
        <v>3</v>
      </c>
      <c r="I66" s="289">
        <v>2</v>
      </c>
      <c r="J66" s="318" t="str">
        <f>IF(E66="8. Corrupción",IF(OR(AND(H66=1,I66=5),AND(H66=2,I66=5),AND(H66=3,I66=4),(H66+I66&gt;=8)),"Extrema",IF(OR(AND(H66=1,I66=4),AND(H66=2,I66=4),AND(H66=4,I66=3),AND(H66=3,I66=3)),"Alta",IF(OR(AND(H66=1,I66=3),AND(H66=2,I66=3)),"Moderada","No aplica para Corrupción"))),IF(H66+I66=0,"",IF(OR(AND(H66=3,I66=4),(AND(H66=2,I66=5)),(AND(H66=1,I66=5))),"Extrema",IF(OR(AND(H66=3,I66=1),(AND(H66=2,I66=2))),"Baja",IF(OR(AND(H66=4,I66=1),AND(H66=3,I66=2),AND(H66=2,I66=3),AND(H66=1,I66=3)),"Moderada",IF(H66+I66&gt;=8,"Extrema",IF(H66+I66&lt;4,"Baja",IF(H66+I66&gt;=6,"Alta","Alta"))))))))</f>
        <v>Moderada</v>
      </c>
      <c r="K66" s="154" t="s">
        <v>342</v>
      </c>
      <c r="L66" s="230" t="s">
        <v>589</v>
      </c>
      <c r="M66" s="156" t="s">
        <v>316</v>
      </c>
      <c r="N66" s="157">
        <f>IF(M66="Asignado",15,0)</f>
        <v>15</v>
      </c>
      <c r="O66" s="137" t="s">
        <v>317</v>
      </c>
      <c r="P66" s="157">
        <f>IF(O66="Adecuado",15,0)</f>
        <v>15</v>
      </c>
      <c r="Q66" s="137" t="s">
        <v>318</v>
      </c>
      <c r="R66" s="157">
        <f>IF(Q66="Oportuna",15,0)</f>
        <v>15</v>
      </c>
      <c r="S66" s="137" t="s">
        <v>319</v>
      </c>
      <c r="T66" s="157">
        <f>IF(S66="Prevenir",15,IF(S66="Detectar",10,0))</f>
        <v>15</v>
      </c>
      <c r="U66" s="137" t="s">
        <v>320</v>
      </c>
      <c r="V66" s="157">
        <f>IF(U66="Confiable",15,0)</f>
        <v>15</v>
      </c>
      <c r="W66" s="137" t="s">
        <v>321</v>
      </c>
      <c r="X66" s="157">
        <f>IF(W66="Se investigan y resuelven oportunamente",15,0)</f>
        <v>15</v>
      </c>
      <c r="Y66" s="137" t="s">
        <v>322</v>
      </c>
      <c r="Z66" s="157">
        <f t="shared" si="24"/>
        <v>10</v>
      </c>
      <c r="AA66" s="158">
        <f t="shared" si="25"/>
        <v>100</v>
      </c>
      <c r="AB66" s="159" t="str">
        <f t="shared" si="26"/>
        <v>Fuerte</v>
      </c>
      <c r="AC66" s="140" t="s">
        <v>323</v>
      </c>
      <c r="AD66" s="159" t="str">
        <f>IF(AC66="Siempre se ejecuta","Fuerte",IF(AC66="Algunas veces","Moderado",IF(AC66="no se ejecuta","Débil","")))</f>
        <v>Fuerte</v>
      </c>
      <c r="AE66" s="159" t="str">
        <f t="shared" si="27"/>
        <v>FuerteFuerte</v>
      </c>
      <c r="AF66" s="159" t="str">
        <f>IFERROR(VLOOKUP(AE66,[1]PARAMETROS!$BH$2:$BJ$10,3,FALSE),"")</f>
        <v>Fuerte</v>
      </c>
      <c r="AG66" s="159">
        <f t="shared" si="28"/>
        <v>100</v>
      </c>
      <c r="AH66" s="159" t="str">
        <f>IFERROR(VLOOKUP(AE66,[1]PARAMETROS!$BH$2:$BJ$10,2,FALSE),"")</f>
        <v>No</v>
      </c>
      <c r="AI66" s="322">
        <f>IFERROR(AVERAGE(AG66:AG69),0)</f>
        <v>100</v>
      </c>
      <c r="AJ66" s="326" t="str">
        <f>IF(AI66&gt;=100,"Fuerte",IF(AI66&gt;=50,"Moderado",IF(AI66&gt;=0,"Débil","")))</f>
        <v>Fuerte</v>
      </c>
      <c r="AK66" s="295" t="s">
        <v>324</v>
      </c>
      <c r="AL66" s="295" t="s">
        <v>355</v>
      </c>
      <c r="AM66" s="296" t="str">
        <f>+AJ66&amp;AK66&amp;AL66</f>
        <v>FuerteDirectamenteIndirectamente</v>
      </c>
      <c r="AN66" s="299">
        <f>IFERROR(VLOOKUP(AM66,[1]PARAMETROS!$BD$1:$BG$9,2,FALSE),0)</f>
        <v>2</v>
      </c>
      <c r="AO66" s="303">
        <f>IF(E66&lt;&gt;"8. Corrupción",IFERROR(VLOOKUP(AM66,[1]PARAMETROS!$BD$1:$BG$9,3,FALSE),0),0)</f>
        <v>1</v>
      </c>
      <c r="AP66" s="307">
        <f>IF(H66 ="",0,IF(H66-AN66&lt;=0,1,H66-AN66))</f>
        <v>1</v>
      </c>
      <c r="AQ66" s="311">
        <f t="shared" ref="AQ66" si="80">IF(E66&lt;&gt;"8. Corrupción",IF(I66="",0,IF(I66-AO66=0,1,I66-AO66)),I66)</f>
        <v>1</v>
      </c>
      <c r="AR66" s="281" t="str">
        <f t="shared" ref="AR66" si="81">IF(E66="8. Corrupción",IF(OR(AND(AP66=1,AQ66=5),AND(AP66=2,AQ66=5),AND(AP66=3,AQ66=4),(AP66+AQ66&gt;=8)),"Extrema",IF(OR(AND(AP66=1,AQ66=4),AND(AP66=2,AQ66=4),AND(AP66=4,AQ66=3),AND(AP66=3,AQ66=3)),"Alta",IF(OR(AND(AP66=1,AQ66=3),AND(AP66=2,AQ66=3)),"Moderada","No aplica para Corrupción"))),IF(AP66+AQ66=0,"",IF(OR(AND(AP66=3,AQ66=4),(AND(AP66=2,AQ66=5)),(AND(AP66=1,AQ66=5))),"Extrema",IF(OR(AND(AP66=3,AQ66=1),(AND(AP66=2,AQ66=2))),"Baja",IF(OR(AND(AP66=4,AQ66=1),AND(AP66=3,AQ66=2),AND(AP66=2,AQ66=3),AND(AP66=1,AQ66=3)),"Moderada",IF(AP66+AQ66&gt;=8,"Extrema",IF(AP66+AQ66&lt;4,"Baja",IF(AP66+AQ66&gt;=6,"Alta","Alta"))))))))</f>
        <v>Baja</v>
      </c>
      <c r="AS66" s="285" t="s">
        <v>325</v>
      </c>
      <c r="AT66" s="348" t="s">
        <v>590</v>
      </c>
      <c r="AU66" s="289" t="s">
        <v>591</v>
      </c>
      <c r="AV66" s="289" t="s">
        <v>566</v>
      </c>
      <c r="AW66" s="289" t="s">
        <v>592</v>
      </c>
      <c r="AX66" s="292">
        <v>43467</v>
      </c>
      <c r="AY66" s="268">
        <v>43830</v>
      </c>
      <c r="AZ66" s="272"/>
      <c r="BA66" s="275"/>
      <c r="BB66" s="272"/>
      <c r="BC66" s="278"/>
      <c r="BD66" s="275"/>
    </row>
    <row r="67" spans="1:56" ht="147" hidden="1" customHeight="1" x14ac:dyDescent="0.2">
      <c r="A67" s="287"/>
      <c r="B67" s="269"/>
      <c r="C67" s="287"/>
      <c r="D67" s="290"/>
      <c r="E67" s="290"/>
      <c r="F67" s="221" t="s">
        <v>593</v>
      </c>
      <c r="G67" s="269"/>
      <c r="H67" s="316"/>
      <c r="I67" s="290"/>
      <c r="J67" s="319"/>
      <c r="K67" s="215" t="s">
        <v>314</v>
      </c>
      <c r="L67" s="231" t="s">
        <v>589</v>
      </c>
      <c r="M67" s="227" t="s">
        <v>316</v>
      </c>
      <c r="N67" s="157">
        <f>IF(M67="Asignado",15,0)</f>
        <v>15</v>
      </c>
      <c r="O67" s="137" t="s">
        <v>317</v>
      </c>
      <c r="P67" s="157">
        <f>IF(O67="Adecuado",15,0)</f>
        <v>15</v>
      </c>
      <c r="Q67" s="137" t="s">
        <v>318</v>
      </c>
      <c r="R67" s="157">
        <f>IF(Q67="Oportuna",15,0)</f>
        <v>15</v>
      </c>
      <c r="S67" s="137" t="s">
        <v>319</v>
      </c>
      <c r="T67" s="157">
        <f>IF(S67="Prevenir",15,IF(S67="Detectar",10,0))</f>
        <v>15</v>
      </c>
      <c r="U67" s="137" t="s">
        <v>320</v>
      </c>
      <c r="V67" s="157">
        <f>IF(U67="Confiable",15,0)</f>
        <v>15</v>
      </c>
      <c r="W67" s="137" t="s">
        <v>321</v>
      </c>
      <c r="X67" s="157">
        <f>IF(W67="Se investigan y resuelven oportunamente",15,0)</f>
        <v>15</v>
      </c>
      <c r="Y67" s="137" t="s">
        <v>322</v>
      </c>
      <c r="Z67" s="157">
        <f t="shared" si="24"/>
        <v>10</v>
      </c>
      <c r="AA67" s="158">
        <f t="shared" si="25"/>
        <v>100</v>
      </c>
      <c r="AB67" s="220" t="str">
        <f t="shared" si="26"/>
        <v>Fuerte</v>
      </c>
      <c r="AC67" s="140" t="s">
        <v>323</v>
      </c>
      <c r="AD67" s="159" t="str">
        <f>IF(AC67="Siempre se ejecuta","Fuerte",IF(AC67="Algunas veces","Moderado",IF(AC67="no se ejecuta","Débil","")))</f>
        <v>Fuerte</v>
      </c>
      <c r="AE67" s="159" t="str">
        <f t="shared" si="27"/>
        <v>FuerteFuerte</v>
      </c>
      <c r="AF67" s="159" t="str">
        <f>IFERROR(VLOOKUP(AE67,[1]PARAMETROS!$BH$2:$BJ$10,3,FALSE),"")</f>
        <v>Fuerte</v>
      </c>
      <c r="AG67" s="159">
        <f t="shared" si="28"/>
        <v>100</v>
      </c>
      <c r="AH67" s="159" t="str">
        <f>IFERROR(VLOOKUP(AE67,[1]PARAMETROS!$BH$2:$BJ$10,2,FALSE),"")</f>
        <v>No</v>
      </c>
      <c r="AI67" s="323"/>
      <c r="AJ67" s="327"/>
      <c r="AK67" s="295"/>
      <c r="AL67" s="295"/>
      <c r="AM67" s="297"/>
      <c r="AN67" s="300"/>
      <c r="AO67" s="304"/>
      <c r="AP67" s="308"/>
      <c r="AQ67" s="312"/>
      <c r="AR67" s="282"/>
      <c r="AS67" s="287"/>
      <c r="AT67" s="349"/>
      <c r="AU67" s="290"/>
      <c r="AV67" s="290"/>
      <c r="AW67" s="290"/>
      <c r="AX67" s="290"/>
      <c r="AY67" s="269"/>
      <c r="AZ67" s="273"/>
      <c r="BA67" s="276"/>
      <c r="BB67" s="273"/>
      <c r="BC67" s="279"/>
      <c r="BD67" s="276"/>
    </row>
    <row r="68" spans="1:56" ht="132.75" hidden="1" customHeight="1" x14ac:dyDescent="0.2">
      <c r="A68" s="287"/>
      <c r="B68" s="269"/>
      <c r="C68" s="287"/>
      <c r="D68" s="290"/>
      <c r="E68" s="290"/>
      <c r="F68" s="221" t="s">
        <v>594</v>
      </c>
      <c r="G68" s="269"/>
      <c r="H68" s="316"/>
      <c r="I68" s="290"/>
      <c r="J68" s="320"/>
      <c r="K68" s="215" t="s">
        <v>342</v>
      </c>
      <c r="L68" s="231" t="s">
        <v>589</v>
      </c>
      <c r="M68" s="217" t="s">
        <v>316</v>
      </c>
      <c r="N68" s="218">
        <f>IF(M68="Asignado",15,0)</f>
        <v>15</v>
      </c>
      <c r="O68" s="137" t="s">
        <v>317</v>
      </c>
      <c r="P68" s="218">
        <f t="shared" ref="P68:P69" si="82">IF(O68="Adecuado",15,0)</f>
        <v>15</v>
      </c>
      <c r="Q68" s="137" t="s">
        <v>318</v>
      </c>
      <c r="R68" s="218">
        <f t="shared" ref="R68:R69" si="83">IF(Q68="Oportuna",15,0)</f>
        <v>15</v>
      </c>
      <c r="S68" s="137" t="s">
        <v>319</v>
      </c>
      <c r="T68" s="218">
        <f t="shared" ref="T68:T69" si="84">IF(S68="Prevenir",15,IF(S68="Detectar",10,0))</f>
        <v>15</v>
      </c>
      <c r="U68" s="137" t="s">
        <v>320</v>
      </c>
      <c r="V68" s="218">
        <f t="shared" ref="V68:V69" si="85">IF(U68="Confiable",15,0)</f>
        <v>15</v>
      </c>
      <c r="W68" s="137" t="s">
        <v>321</v>
      </c>
      <c r="X68" s="218">
        <f t="shared" ref="X68:X69" si="86">IF(W68="Se investigan y resuelven oportunamente",15,0)</f>
        <v>15</v>
      </c>
      <c r="Y68" s="137" t="s">
        <v>322</v>
      </c>
      <c r="Z68" s="218">
        <f t="shared" si="24"/>
        <v>10</v>
      </c>
      <c r="AA68" s="219">
        <f t="shared" si="25"/>
        <v>100</v>
      </c>
      <c r="AB68" s="220" t="str">
        <f t="shared" si="26"/>
        <v>Fuerte</v>
      </c>
      <c r="AC68" s="140" t="s">
        <v>323</v>
      </c>
      <c r="AD68" s="220" t="str">
        <f t="shared" ref="AD68:AD69" si="87">IF(AC68="Siempre se ejecuta","Fuerte",IF(AC68="Algunas veces","Moderado",IF(AC68="no se ejecuta","Débil","")))</f>
        <v>Fuerte</v>
      </c>
      <c r="AE68" s="220" t="str">
        <f t="shared" si="27"/>
        <v>FuerteFuerte</v>
      </c>
      <c r="AF68" s="220" t="str">
        <f>IFERROR(VLOOKUP(AE68,[1]PARAMETROS!$BH$2:$BJ$10,3,FALSE),"")</f>
        <v>Fuerte</v>
      </c>
      <c r="AG68" s="220">
        <f t="shared" si="28"/>
        <v>100</v>
      </c>
      <c r="AH68" s="220" t="str">
        <f>IFERROR(VLOOKUP(AE68,[1]PARAMETROS!$BH$2:$BJ$10,2,FALSE),"")</f>
        <v>No</v>
      </c>
      <c r="AI68" s="324"/>
      <c r="AJ68" s="328"/>
      <c r="AK68" s="295"/>
      <c r="AL68" s="295"/>
      <c r="AM68" s="295"/>
      <c r="AN68" s="301"/>
      <c r="AO68" s="305"/>
      <c r="AP68" s="309"/>
      <c r="AQ68" s="313"/>
      <c r="AR68" s="283"/>
      <c r="AS68" s="287"/>
      <c r="AT68" s="349"/>
      <c r="AU68" s="290"/>
      <c r="AV68" s="290"/>
      <c r="AW68" s="290"/>
      <c r="AX68" s="290"/>
      <c r="AY68" s="269"/>
      <c r="AZ68" s="273"/>
      <c r="BA68" s="276"/>
      <c r="BB68" s="273"/>
      <c r="BC68" s="279"/>
      <c r="BD68" s="276"/>
    </row>
    <row r="69" spans="1:56" ht="76.5" hidden="1" customHeight="1" thickBot="1" x14ac:dyDescent="0.25">
      <c r="A69" s="288"/>
      <c r="B69" s="331"/>
      <c r="C69" s="288"/>
      <c r="D69" s="291"/>
      <c r="E69" s="291"/>
      <c r="F69" s="223" t="s">
        <v>595</v>
      </c>
      <c r="G69" s="331"/>
      <c r="H69" s="317"/>
      <c r="I69" s="291"/>
      <c r="J69" s="321"/>
      <c r="K69" s="161" t="s">
        <v>571</v>
      </c>
      <c r="L69" s="232" t="s">
        <v>596</v>
      </c>
      <c r="M69" s="163" t="s">
        <v>316</v>
      </c>
      <c r="N69" s="164">
        <f t="shared" ref="N69:N76" si="88">IF(M69="Asignado",15,0)</f>
        <v>15</v>
      </c>
      <c r="O69" s="137" t="s">
        <v>317</v>
      </c>
      <c r="P69" s="164">
        <f t="shared" si="82"/>
        <v>15</v>
      </c>
      <c r="Q69" s="137" t="s">
        <v>318</v>
      </c>
      <c r="R69" s="164">
        <f t="shared" si="83"/>
        <v>15</v>
      </c>
      <c r="S69" s="137" t="s">
        <v>319</v>
      </c>
      <c r="T69" s="164">
        <f t="shared" si="84"/>
        <v>15</v>
      </c>
      <c r="U69" s="137" t="s">
        <v>320</v>
      </c>
      <c r="V69" s="164">
        <f t="shared" si="85"/>
        <v>15</v>
      </c>
      <c r="W69" s="137" t="s">
        <v>321</v>
      </c>
      <c r="X69" s="164">
        <f t="shared" si="86"/>
        <v>15</v>
      </c>
      <c r="Y69" s="137" t="s">
        <v>322</v>
      </c>
      <c r="Z69" s="164">
        <f t="shared" si="24"/>
        <v>10</v>
      </c>
      <c r="AA69" s="165">
        <f t="shared" si="25"/>
        <v>100</v>
      </c>
      <c r="AB69" s="166" t="str">
        <f t="shared" si="26"/>
        <v>Fuerte</v>
      </c>
      <c r="AC69" s="140" t="s">
        <v>323</v>
      </c>
      <c r="AD69" s="166" t="str">
        <f t="shared" si="87"/>
        <v>Fuerte</v>
      </c>
      <c r="AE69" s="166" t="str">
        <f t="shared" si="27"/>
        <v>FuerteFuerte</v>
      </c>
      <c r="AF69" s="166" t="str">
        <f>IFERROR(VLOOKUP(AE69,[1]PARAMETROS!$BH$2:$BJ$10,3,FALSE),"")</f>
        <v>Fuerte</v>
      </c>
      <c r="AG69" s="166">
        <f t="shared" si="28"/>
        <v>100</v>
      </c>
      <c r="AH69" s="166" t="str">
        <f>IFERROR(VLOOKUP(AE69,[1]PARAMETROS!$BH$2:$BJ$10,2,FALSE),"")</f>
        <v>No</v>
      </c>
      <c r="AI69" s="325"/>
      <c r="AJ69" s="329"/>
      <c r="AK69" s="295"/>
      <c r="AL69" s="295"/>
      <c r="AM69" s="298"/>
      <c r="AN69" s="302"/>
      <c r="AO69" s="306"/>
      <c r="AP69" s="310"/>
      <c r="AQ69" s="314"/>
      <c r="AR69" s="284"/>
      <c r="AS69" s="288"/>
      <c r="AT69" s="350"/>
      <c r="AU69" s="291"/>
      <c r="AV69" s="291"/>
      <c r="AW69" s="291"/>
      <c r="AX69" s="291"/>
      <c r="AY69" s="331"/>
      <c r="AZ69" s="274"/>
      <c r="BA69" s="277"/>
      <c r="BB69" s="274"/>
      <c r="BC69" s="280"/>
      <c r="BD69" s="277"/>
    </row>
    <row r="70" spans="1:56" ht="91.5" hidden="1" customHeight="1" thickBot="1" x14ac:dyDescent="0.25">
      <c r="A70" s="128"/>
      <c r="B70" s="233" t="s">
        <v>337</v>
      </c>
      <c r="C70" s="234" t="s">
        <v>558</v>
      </c>
      <c r="D70" s="235" t="s">
        <v>597</v>
      </c>
      <c r="E70" s="235" t="s">
        <v>408</v>
      </c>
      <c r="F70" s="236" t="s">
        <v>598</v>
      </c>
      <c r="G70" s="233" t="s">
        <v>599</v>
      </c>
      <c r="H70" s="237">
        <v>3</v>
      </c>
      <c r="I70" s="235">
        <v>2</v>
      </c>
      <c r="J70" s="132" t="str">
        <f>IF(E70="8. Corrupción",IF(OR(AND(H70=1,I70=5),AND(H70=2,I70=5),AND(H70=3,I70=4),(H70+I70&gt;=8)),"Extrema",IF(OR(AND(H70=1,I70=4),AND(H70=2,I70=4),AND(H70=4,I70=3),AND(H70=3,I70=3)),"Alta",IF(OR(AND(H70=1,I70=3),AND(H70=2,I70=3)),"Moderada","No aplica para Corrupción"))),IF(H70+I70=0,"",IF(OR(AND(H70=3,I70=4),(AND(H70=2,I70=5)),(AND(H70=1,I70=5))),"Extrema",IF(OR(AND(H70=3,I70=1),(AND(H70=2,I70=2))),"Baja",IF(OR(AND(H70=4,I70=1),AND(H70=3,I70=2),AND(H70=2,I70=3),AND(H70=1,I70=3)),"Moderada",IF(H70+I70&gt;=8,"Extrema",IF(H70+I70&lt;4,"Baja",IF(H70+I70&gt;=6,"Alta","Alta"))))))))</f>
        <v>Moderada</v>
      </c>
      <c r="K70" s="238" t="s">
        <v>600</v>
      </c>
      <c r="L70" s="239" t="s">
        <v>601</v>
      </c>
      <c r="M70" s="135" t="s">
        <v>316</v>
      </c>
      <c r="N70" s="136">
        <f t="shared" si="88"/>
        <v>15</v>
      </c>
      <c r="O70" s="137" t="s">
        <v>317</v>
      </c>
      <c r="P70" s="136">
        <f>IF(O70="Adecuado",15,0)</f>
        <v>15</v>
      </c>
      <c r="Q70" s="137" t="s">
        <v>318</v>
      </c>
      <c r="R70" s="136">
        <f>IF(Q70="Oportuna",15,0)</f>
        <v>15</v>
      </c>
      <c r="S70" s="137" t="s">
        <v>319</v>
      </c>
      <c r="T70" s="136">
        <f>IF(S70="Prevenir",15,IF(S70="Detectar",10,0))</f>
        <v>15</v>
      </c>
      <c r="U70" s="137" t="s">
        <v>320</v>
      </c>
      <c r="V70" s="136">
        <f>IF(U70="Confiable",15,0)</f>
        <v>15</v>
      </c>
      <c r="W70" s="137" t="s">
        <v>321</v>
      </c>
      <c r="X70" s="136">
        <f>IF(W70="Se investigan y resuelven oportunamente",15,0)</f>
        <v>15</v>
      </c>
      <c r="Y70" s="137" t="s">
        <v>322</v>
      </c>
      <c r="Z70" s="136">
        <f t="shared" si="24"/>
        <v>10</v>
      </c>
      <c r="AA70" s="138">
        <f t="shared" si="25"/>
        <v>100</v>
      </c>
      <c r="AB70" s="139" t="str">
        <f t="shared" si="26"/>
        <v>Fuerte</v>
      </c>
      <c r="AC70" s="140" t="s">
        <v>323</v>
      </c>
      <c r="AD70" s="139" t="str">
        <f>IF(AC70="Siempre se ejecuta","Fuerte",IF(AC70="Algunas veces","Moderado",IF(AC70="no se ejecuta","Débil","")))</f>
        <v>Fuerte</v>
      </c>
      <c r="AE70" s="139" t="str">
        <f t="shared" si="27"/>
        <v>FuerteFuerte</v>
      </c>
      <c r="AF70" s="139" t="str">
        <f>IFERROR(VLOOKUP(AE70,[1]PARAMETROS!$BH$2:$BJ$10,3,FALSE),"")</f>
        <v>Fuerte</v>
      </c>
      <c r="AG70" s="139">
        <f t="shared" si="28"/>
        <v>100</v>
      </c>
      <c r="AH70" s="139" t="str">
        <f>IFERROR(VLOOKUP(AE70,[1]PARAMETROS!$BH$2:$BJ$10,2,FALSE),"")</f>
        <v>No</v>
      </c>
      <c r="AI70" s="152">
        <f>IFERROR(AVERAGE(AG70:AG70),0)</f>
        <v>100</v>
      </c>
      <c r="AJ70" s="139" t="str">
        <f>IF(AI70&gt;=100,"Fuerte",IF(AI70&gt;=50,"Moderado",IF(AI70&gt;=0,"Débil","")))</f>
        <v>Fuerte</v>
      </c>
      <c r="AK70" s="140" t="s">
        <v>324</v>
      </c>
      <c r="AL70" s="140" t="s">
        <v>355</v>
      </c>
      <c r="AM70" s="143" t="str">
        <f>+AJ70&amp;AK70&amp;AL70</f>
        <v>FuerteDirectamenteIndirectamente</v>
      </c>
      <c r="AN70" s="144">
        <f>IFERROR(VLOOKUP(AM70,[1]PARAMETROS!$BD$1:$BG$9,2,FALSE),0)</f>
        <v>2</v>
      </c>
      <c r="AO70" s="145">
        <f>IF(E70&lt;&gt;"8. Corrupción",IFERROR(VLOOKUP(AM70,[1]PARAMETROS!$BD$1:$BG$9,3,FALSE),0),0)</f>
        <v>1</v>
      </c>
      <c r="AP70" s="146">
        <f>IF(H70 ="",0,IF(H70-AN70&lt;=0,1,H70-AN70))</f>
        <v>1</v>
      </c>
      <c r="AQ70" s="147">
        <f t="shared" ref="AQ70:AQ72" si="89">IF(E70&lt;&gt;"8. Corrupción",IF(I70="",0,IF(I70-AO70=0,1,I70-AO70)),I70)</f>
        <v>1</v>
      </c>
      <c r="AR70" s="148" t="str">
        <f t="shared" ref="AR70:AR72" si="90">IF(E70="8. Corrupción",IF(OR(AND(AP70=1,AQ70=5),AND(AP70=2,AQ70=5),AND(AP70=3,AQ70=4),(AP70+AQ70&gt;=8)),"Extrema",IF(OR(AND(AP70=1,AQ70=4),AND(AP70=2,AQ70=4),AND(AP70=4,AQ70=3),AND(AP70=3,AQ70=3)),"Alta",IF(OR(AND(AP70=1,AQ70=3),AND(AP70=2,AQ70=3)),"Moderada","No aplica para Corrupción"))),IF(AP70+AQ70=0,"",IF(OR(AND(AP70=3,AQ70=4),(AND(AP70=2,AQ70=5)),(AND(AP70=1,AQ70=5))),"Extrema",IF(OR(AND(AP70=3,AQ70=1),(AND(AP70=2,AQ70=2))),"Baja",IF(OR(AND(AP70=4,AQ70=1),AND(AP70=3,AQ70=2),AND(AP70=2,AQ70=3),AND(AP70=1,AQ70=3)),"Moderada",IF(AP70+AQ70&gt;=8,"Extrema",IF(AP70+AQ70&lt;4,"Baja",IF(AP70+AQ70&gt;=6,"Alta","Alta"))))))))</f>
        <v>Baja</v>
      </c>
      <c r="AS70" s="234" t="s">
        <v>325</v>
      </c>
      <c r="AT70" s="240" t="s">
        <v>601</v>
      </c>
      <c r="AU70" s="235" t="s">
        <v>602</v>
      </c>
      <c r="AV70" s="235" t="s">
        <v>603</v>
      </c>
      <c r="AW70" s="235" t="s">
        <v>604</v>
      </c>
      <c r="AX70" s="241">
        <v>43586</v>
      </c>
      <c r="AY70" s="242">
        <v>43586</v>
      </c>
      <c r="AZ70" s="128"/>
      <c r="BA70" s="127"/>
      <c r="BB70" s="128"/>
      <c r="BC70" s="129"/>
      <c r="BD70" s="127"/>
    </row>
    <row r="71" spans="1:56" ht="149.25" hidden="1" customHeight="1" thickBot="1" x14ac:dyDescent="0.25">
      <c r="A71" s="128"/>
      <c r="B71" s="127" t="s">
        <v>337</v>
      </c>
      <c r="C71" s="128" t="s">
        <v>558</v>
      </c>
      <c r="D71" s="129" t="s">
        <v>605</v>
      </c>
      <c r="E71" s="129" t="s">
        <v>311</v>
      </c>
      <c r="F71" s="130" t="s">
        <v>606</v>
      </c>
      <c r="G71" s="127" t="s">
        <v>607</v>
      </c>
      <c r="H71" s="131">
        <v>3</v>
      </c>
      <c r="I71" s="129">
        <v>2</v>
      </c>
      <c r="J71" s="132" t="str">
        <f>IF(E71="8. Corrupción",IF(OR(AND(H71=1,I71=5),AND(H71=2,I71=5),AND(H71=3,I71=4),(H71+I71&gt;=8)),"Extrema",IF(OR(AND(H71=1,I71=4),AND(H71=2,I71=4),AND(H71=4,I71=3),AND(H71=3,I71=3)),"Alta",IF(OR(AND(H71=1,I71=3),AND(H71=2,I71=3)),"Moderada","No aplica para Corrupción"))),IF(H71+I71=0,"",IF(OR(AND(H71=3,I71=4),(AND(H71=2,I71=5)),(AND(H71=1,I71=5))),"Extrema",IF(OR(AND(H71=3,I71=1),(AND(H71=2,I71=2))),"Baja",IF(OR(AND(H71=4,I71=1),AND(H71=3,I71=2),AND(H71=2,I71=3),AND(H71=1,I71=3)),"Moderada",IF(H71+I71&gt;=8,"Extrema",IF(H71+I71&lt;4,"Baja",IF(H71+I71&gt;=6,"Alta","Alta"))))))))</f>
        <v>Moderada</v>
      </c>
      <c r="K71" s="133" t="s">
        <v>342</v>
      </c>
      <c r="L71" s="134" t="s">
        <v>608</v>
      </c>
      <c r="M71" s="135" t="s">
        <v>316</v>
      </c>
      <c r="N71" s="136">
        <f t="shared" si="88"/>
        <v>15</v>
      </c>
      <c r="O71" s="243" t="s">
        <v>317</v>
      </c>
      <c r="P71" s="136">
        <f>IF(O71="Adecuado",15,0)</f>
        <v>15</v>
      </c>
      <c r="Q71" s="243" t="s">
        <v>318</v>
      </c>
      <c r="R71" s="136">
        <f>IF(Q71="Oportuna",15,0)</f>
        <v>15</v>
      </c>
      <c r="S71" s="243" t="s">
        <v>319</v>
      </c>
      <c r="T71" s="136">
        <f>IF(S71="Prevenir",15,IF(S71="Detectar",10,0))</f>
        <v>15</v>
      </c>
      <c r="U71" s="243" t="s">
        <v>320</v>
      </c>
      <c r="V71" s="136">
        <f>IF(U71="Confiable",15,0)</f>
        <v>15</v>
      </c>
      <c r="W71" s="243" t="s">
        <v>321</v>
      </c>
      <c r="X71" s="136">
        <f>IF(W71="Se investigan y resuelven oportunamente",15,0)</f>
        <v>15</v>
      </c>
      <c r="Y71" s="243" t="s">
        <v>322</v>
      </c>
      <c r="Z71" s="136">
        <f t="shared" si="24"/>
        <v>10</v>
      </c>
      <c r="AA71" s="138">
        <f t="shared" si="25"/>
        <v>100</v>
      </c>
      <c r="AB71" s="139" t="str">
        <f t="shared" si="26"/>
        <v>Fuerte</v>
      </c>
      <c r="AC71" s="143" t="s">
        <v>323</v>
      </c>
      <c r="AD71" s="139" t="str">
        <f>IF(AC71="Siempre se ejecuta","Fuerte",IF(AC71="Algunas veces","Moderado",IF(AC71="no se ejecuta","Débil","")))</f>
        <v>Fuerte</v>
      </c>
      <c r="AE71" s="139" t="str">
        <f t="shared" si="27"/>
        <v>FuerteFuerte</v>
      </c>
      <c r="AF71" s="139" t="str">
        <f>IFERROR(VLOOKUP(AE71,[1]PARAMETROS!$BH$2:$BJ$10,3,FALSE),"")</f>
        <v>Fuerte</v>
      </c>
      <c r="AG71" s="139">
        <f t="shared" si="28"/>
        <v>100</v>
      </c>
      <c r="AH71" s="139" t="str">
        <f>IFERROR(VLOOKUP(AE71,[1]PARAMETROS!$BH$2:$BJ$10,2,FALSE),"")</f>
        <v>No</v>
      </c>
      <c r="AI71" s="152">
        <f>IFERROR(AVERAGE(AG71:AG71),0)</f>
        <v>100</v>
      </c>
      <c r="AJ71" s="139" t="str">
        <f>IF(AI71&gt;=100,"Fuerte",IF(AI71&gt;=50,"Moderado",IF(AI71&gt;=0,"Débil","")))</f>
        <v>Fuerte</v>
      </c>
      <c r="AK71" s="143" t="s">
        <v>324</v>
      </c>
      <c r="AL71" s="143" t="s">
        <v>355</v>
      </c>
      <c r="AM71" s="143" t="str">
        <f>+AJ71&amp;AK71&amp;AL71</f>
        <v>FuerteDirectamenteIndirectamente</v>
      </c>
      <c r="AN71" s="144">
        <f>IFERROR(VLOOKUP(AM71,[1]PARAMETROS!$BD$1:$BG$9,2,FALSE),0)</f>
        <v>2</v>
      </c>
      <c r="AO71" s="145">
        <f>IF(E71&lt;&gt;"8. Corrupción",IFERROR(VLOOKUP(AM71,[1]PARAMETROS!$BD$1:$BG$9,3,FALSE),0),0)</f>
        <v>1</v>
      </c>
      <c r="AP71" s="146">
        <f>IF(H71 ="",0,IF(H71-AN71&lt;=0,1,H71-AN71))</f>
        <v>1</v>
      </c>
      <c r="AQ71" s="147">
        <f t="shared" si="89"/>
        <v>1</v>
      </c>
      <c r="AR71" s="148" t="str">
        <f t="shared" si="90"/>
        <v>Baja</v>
      </c>
      <c r="AS71" s="128" t="s">
        <v>325</v>
      </c>
      <c r="AT71" s="149" t="s">
        <v>609</v>
      </c>
      <c r="AU71" s="129" t="s">
        <v>610</v>
      </c>
      <c r="AV71" s="129" t="s">
        <v>611</v>
      </c>
      <c r="AW71" s="129" t="s">
        <v>612</v>
      </c>
      <c r="AX71" s="150">
        <v>43467</v>
      </c>
      <c r="AY71" s="151">
        <v>43830</v>
      </c>
      <c r="AZ71" s="128"/>
      <c r="BA71" s="127"/>
      <c r="BB71" s="128"/>
      <c r="BC71" s="129"/>
      <c r="BD71" s="127"/>
    </row>
    <row r="72" spans="1:56" ht="64.5" customHeight="1" x14ac:dyDescent="0.2">
      <c r="A72" s="285"/>
      <c r="B72" s="330" t="s">
        <v>337</v>
      </c>
      <c r="C72" s="285" t="s">
        <v>558</v>
      </c>
      <c r="D72" s="289" t="s">
        <v>613</v>
      </c>
      <c r="E72" s="289" t="s">
        <v>372</v>
      </c>
      <c r="F72" s="153" t="s">
        <v>614</v>
      </c>
      <c r="G72" s="330" t="s">
        <v>615</v>
      </c>
      <c r="H72" s="315">
        <v>1</v>
      </c>
      <c r="I72" s="289">
        <v>3</v>
      </c>
      <c r="J72" s="318" t="str">
        <f>IF(E72="8. Corrupción",IF(OR(AND(H72=1,I72=5),AND(H72=2,I72=5),AND(H72=3,I72=4),(H72+I72&gt;=8)),"Extrema",IF(OR(AND(H72=1,I72=4),AND(H72=2,I72=4),AND(H72=4,I72=3),AND(H72=3,I72=3)),"Alta",IF(OR(AND(H72=1,I72=3),AND(H72=2,I72=3)),"Moderada","No aplica para Corrupción"))),IF(H72+I72=0,"",IF(OR(AND(H72=3,I72=4),(AND(H72=2,I72=5)),(AND(H72=1,I72=5))),"Extrema",IF(OR(AND(H72=3,I72=1),(AND(H72=2,I72=2))),"Baja",IF(OR(AND(H72=4,I72=1),AND(H72=3,I72=2),AND(H72=2,I72=3),AND(H72=1,I72=3)),"Moderada",IF(H72+I72&gt;=8,"Extrema",IF(H72+I72&lt;4,"Baja",IF(H72+I72&gt;=6,"Alta","Alta"))))))))</f>
        <v>Moderada</v>
      </c>
      <c r="K72" s="285" t="s">
        <v>342</v>
      </c>
      <c r="L72" s="346" t="s">
        <v>616</v>
      </c>
      <c r="M72" s="156" t="s">
        <v>316</v>
      </c>
      <c r="N72" s="157">
        <f t="shared" si="88"/>
        <v>15</v>
      </c>
      <c r="O72" s="244" t="s">
        <v>317</v>
      </c>
      <c r="P72" s="157">
        <f>IF(O72="Adecuado",15,0)</f>
        <v>15</v>
      </c>
      <c r="Q72" s="244" t="s">
        <v>318</v>
      </c>
      <c r="R72" s="157">
        <f>IF(Q72="Oportuna",15,0)</f>
        <v>15</v>
      </c>
      <c r="S72" s="244" t="s">
        <v>319</v>
      </c>
      <c r="T72" s="157">
        <f>IF(S72="Prevenir",15,IF(S72="Detectar",10,0))</f>
        <v>15</v>
      </c>
      <c r="U72" s="244" t="s">
        <v>320</v>
      </c>
      <c r="V72" s="157">
        <f>IF(U72="Confiable",15,0)</f>
        <v>15</v>
      </c>
      <c r="W72" s="244" t="s">
        <v>321</v>
      </c>
      <c r="X72" s="157">
        <f>IF(W72="Se investigan y resuelven oportunamente",15,0)</f>
        <v>15</v>
      </c>
      <c r="Y72" s="244" t="s">
        <v>322</v>
      </c>
      <c r="Z72" s="157">
        <f t="shared" si="24"/>
        <v>10</v>
      </c>
      <c r="AA72" s="158">
        <f t="shared" si="25"/>
        <v>100</v>
      </c>
      <c r="AB72" s="159" t="str">
        <f t="shared" si="26"/>
        <v>Fuerte</v>
      </c>
      <c r="AC72" s="245" t="s">
        <v>323</v>
      </c>
      <c r="AD72" s="159" t="str">
        <f>IF(AC72="Siempre se ejecuta","Fuerte",IF(AC72="Algunas veces","Moderado",IF(AC72="no se ejecuta","Débil","")))</f>
        <v>Fuerte</v>
      </c>
      <c r="AE72" s="159" t="str">
        <f t="shared" si="27"/>
        <v>FuerteFuerte</v>
      </c>
      <c r="AF72" s="159" t="str">
        <f>IFERROR(VLOOKUP(AE72,[1]PARAMETROS!$BH$2:$BJ$10,3,FALSE),"")</f>
        <v>Fuerte</v>
      </c>
      <c r="AG72" s="159">
        <f t="shared" si="28"/>
        <v>100</v>
      </c>
      <c r="AH72" s="159" t="str">
        <f>IFERROR(VLOOKUP(AE72,[1]PARAMETROS!$BH$2:$BJ$10,2,FALSE),"")</f>
        <v>No</v>
      </c>
      <c r="AI72" s="322">
        <f>IFERROR(AVERAGE(AG72:AG73),0)</f>
        <v>100</v>
      </c>
      <c r="AJ72" s="326" t="str">
        <f>IF(AI72&gt;=100,"Fuerte",IF(AI72&gt;=50,"Moderado",IF(AI72&gt;=0,"Débil","")))</f>
        <v>Fuerte</v>
      </c>
      <c r="AK72" s="296" t="s">
        <v>324</v>
      </c>
      <c r="AL72" s="296" t="s">
        <v>355</v>
      </c>
      <c r="AM72" s="296" t="str">
        <f>+AJ72&amp;AK72&amp;AL72</f>
        <v>FuerteDirectamenteIndirectamente</v>
      </c>
      <c r="AN72" s="299">
        <f>IFERROR(VLOOKUP(AM72,[1]PARAMETROS!$BD$1:$BG$9,2,FALSE),0)</f>
        <v>2</v>
      </c>
      <c r="AO72" s="303">
        <f>IF(E72&lt;&gt;"8. Corrupción",IFERROR(VLOOKUP(AM72,[1]PARAMETROS!$BD$1:$BG$9,3,FALSE),0),0)</f>
        <v>0</v>
      </c>
      <c r="AP72" s="307">
        <f>IF(H72 ="",0,IF(H72-AN72&lt;=0,1,H72-AN72))</f>
        <v>1</v>
      </c>
      <c r="AQ72" s="311">
        <f t="shared" si="89"/>
        <v>3</v>
      </c>
      <c r="AR72" s="281" t="str">
        <f t="shared" si="90"/>
        <v>Moderada</v>
      </c>
      <c r="AS72" s="343" t="s">
        <v>365</v>
      </c>
      <c r="AT72" s="289" t="str">
        <f>+L72</f>
        <v>Revisión de documentos precontractuales de cada uno de los proceso de contratación adelantados por la Subdirección de Contratación.</v>
      </c>
      <c r="AU72" s="289" t="s">
        <v>617</v>
      </c>
      <c r="AV72" s="289" t="s">
        <v>603</v>
      </c>
      <c r="AW72" s="289" t="s">
        <v>618</v>
      </c>
      <c r="AX72" s="292">
        <v>43586</v>
      </c>
      <c r="AY72" s="268">
        <v>43830</v>
      </c>
      <c r="AZ72" s="338" t="s">
        <v>619</v>
      </c>
      <c r="BA72" s="340">
        <v>1</v>
      </c>
      <c r="BB72" s="338" t="s">
        <v>620</v>
      </c>
      <c r="BC72" s="278" t="s">
        <v>385</v>
      </c>
      <c r="BD72" s="341"/>
    </row>
    <row r="73" spans="1:56" ht="108.75" customHeight="1" thickBot="1" x14ac:dyDescent="0.25">
      <c r="A73" s="288"/>
      <c r="B73" s="331"/>
      <c r="C73" s="288"/>
      <c r="D73" s="291"/>
      <c r="E73" s="291"/>
      <c r="F73" s="160" t="s">
        <v>621</v>
      </c>
      <c r="G73" s="331"/>
      <c r="H73" s="317"/>
      <c r="I73" s="291"/>
      <c r="J73" s="321"/>
      <c r="K73" s="288"/>
      <c r="L73" s="347"/>
      <c r="M73" s="163" t="s">
        <v>316</v>
      </c>
      <c r="N73" s="164">
        <f t="shared" si="88"/>
        <v>15</v>
      </c>
      <c r="O73" s="246" t="s">
        <v>317</v>
      </c>
      <c r="P73" s="164">
        <f t="shared" ref="P73" si="91">IF(O73="Adecuado",15,0)</f>
        <v>15</v>
      </c>
      <c r="Q73" s="246" t="s">
        <v>318</v>
      </c>
      <c r="R73" s="164">
        <f t="shared" ref="R73" si="92">IF(Q73="Oportuna",15,0)</f>
        <v>15</v>
      </c>
      <c r="S73" s="246" t="s">
        <v>319</v>
      </c>
      <c r="T73" s="164">
        <f t="shared" ref="T73" si="93">IF(S73="Prevenir",15,IF(S73="Detectar",10,0))</f>
        <v>15</v>
      </c>
      <c r="U73" s="246" t="s">
        <v>320</v>
      </c>
      <c r="V73" s="164">
        <f t="shared" ref="V73" si="94">IF(U73="Confiable",15,0)</f>
        <v>15</v>
      </c>
      <c r="W73" s="246" t="s">
        <v>321</v>
      </c>
      <c r="X73" s="164">
        <f t="shared" ref="X73" si="95">IF(W73="Se investigan y resuelven oportunamente",15,0)</f>
        <v>15</v>
      </c>
      <c r="Y73" s="246" t="s">
        <v>322</v>
      </c>
      <c r="Z73" s="164">
        <f t="shared" si="24"/>
        <v>10</v>
      </c>
      <c r="AA73" s="165">
        <f t="shared" si="25"/>
        <v>100</v>
      </c>
      <c r="AB73" s="166" t="str">
        <f t="shared" si="26"/>
        <v>Fuerte</v>
      </c>
      <c r="AC73" s="247" t="s">
        <v>323</v>
      </c>
      <c r="AD73" s="166" t="str">
        <f t="shared" ref="AD73" si="96">IF(AC73="Siempre se ejecuta","Fuerte",IF(AC73="Algunas veces","Moderado",IF(AC73="no se ejecuta","Débil","")))</f>
        <v>Fuerte</v>
      </c>
      <c r="AE73" s="166" t="str">
        <f t="shared" si="27"/>
        <v>FuerteFuerte</v>
      </c>
      <c r="AF73" s="166" t="str">
        <f>IFERROR(VLOOKUP(AE73,[1]PARAMETROS!$BH$2:$BJ$10,3,FALSE),"")</f>
        <v>Fuerte</v>
      </c>
      <c r="AG73" s="166">
        <f t="shared" si="28"/>
        <v>100</v>
      </c>
      <c r="AH73" s="166" t="str">
        <f>IFERROR(VLOOKUP(AE73,[1]PARAMETROS!$BH$2:$BJ$10,2,FALSE),"")</f>
        <v>No</v>
      </c>
      <c r="AI73" s="325"/>
      <c r="AJ73" s="329"/>
      <c r="AK73" s="298"/>
      <c r="AL73" s="298"/>
      <c r="AM73" s="298"/>
      <c r="AN73" s="302"/>
      <c r="AO73" s="306"/>
      <c r="AP73" s="310"/>
      <c r="AQ73" s="314"/>
      <c r="AR73" s="284"/>
      <c r="AS73" s="344"/>
      <c r="AT73" s="291"/>
      <c r="AU73" s="291"/>
      <c r="AV73" s="291"/>
      <c r="AW73" s="291"/>
      <c r="AX73" s="345"/>
      <c r="AY73" s="337"/>
      <c r="AZ73" s="339"/>
      <c r="BA73" s="277"/>
      <c r="BB73" s="339"/>
      <c r="BC73" s="280"/>
      <c r="BD73" s="342"/>
    </row>
    <row r="74" spans="1:56" ht="91.5" hidden="1" customHeight="1" x14ac:dyDescent="0.2">
      <c r="A74" s="334" t="s">
        <v>396</v>
      </c>
      <c r="B74" s="330" t="s">
        <v>337</v>
      </c>
      <c r="C74" s="285" t="s">
        <v>622</v>
      </c>
      <c r="D74" s="289" t="s">
        <v>623</v>
      </c>
      <c r="E74" s="289" t="s">
        <v>408</v>
      </c>
      <c r="F74" s="153" t="s">
        <v>624</v>
      </c>
      <c r="G74" s="330" t="s">
        <v>625</v>
      </c>
      <c r="H74" s="315">
        <v>1</v>
      </c>
      <c r="I74" s="289">
        <v>4</v>
      </c>
      <c r="J74" s="318" t="str">
        <f>IF(E74="8. Corrupción",IF(OR(AND(H74=1,I74=5),AND(H74=2,I74=5),AND(H74=3,I74=4),(H74+I74&gt;=8)),"Extrema",IF(OR(AND(H74=1,I74=4),AND(H74=2,I74=4),AND(H74=4,I74=3),AND(H74=3,I74=3)),"Alta",IF(OR(AND(H74=1,I74=3),AND(H74=2,I74=3)),"Moderada","No aplica para Corrupción"))),IF(H74+I74=0,"",IF(OR(AND(H74=3,I74=4),(AND(H74=2,I74=5)),(AND(H74=1,I74=5))),"Extrema",IF(OR(AND(H74=3,I74=1),(AND(H74=2,I74=2))),"Baja",IF(OR(AND(H74=4,I74=1),AND(H74=3,I74=2),AND(H74=2,I74=3),AND(H74=1,I74=3)),"Moderada",IF(H74+I74&gt;=8,"Extrema",IF(H74+I74&lt;4,"Baja",IF(H74+I74&gt;=6,"Alta","Alta"))))))))</f>
        <v>Alta</v>
      </c>
      <c r="K74" s="154" t="s">
        <v>626</v>
      </c>
      <c r="L74" s="192" t="s">
        <v>627</v>
      </c>
      <c r="M74" s="156" t="s">
        <v>316</v>
      </c>
      <c r="N74" s="157">
        <f t="shared" si="88"/>
        <v>15</v>
      </c>
      <c r="O74" s="137" t="s">
        <v>317</v>
      </c>
      <c r="P74" s="157">
        <f>IF(O74="Adecuado",15,0)</f>
        <v>15</v>
      </c>
      <c r="Q74" s="137" t="s">
        <v>318</v>
      </c>
      <c r="R74" s="157">
        <f>IF(Q74="Oportuna",15,0)</f>
        <v>15</v>
      </c>
      <c r="S74" s="137" t="s">
        <v>319</v>
      </c>
      <c r="T74" s="157">
        <f>IF(S74="Prevenir",15,IF(S74="Detectar",10,0))</f>
        <v>15</v>
      </c>
      <c r="U74" s="137" t="s">
        <v>320</v>
      </c>
      <c r="V74" s="157">
        <f>IF(U74="Confiable",15,0)</f>
        <v>15</v>
      </c>
      <c r="W74" s="137" t="s">
        <v>321</v>
      </c>
      <c r="X74" s="157">
        <f>IF(W74="Se investigan y resuelven oportunamente",15,0)</f>
        <v>15</v>
      </c>
      <c r="Y74" s="137" t="s">
        <v>322</v>
      </c>
      <c r="Z74" s="157">
        <f t="shared" si="24"/>
        <v>10</v>
      </c>
      <c r="AA74" s="158">
        <f t="shared" si="25"/>
        <v>100</v>
      </c>
      <c r="AB74" s="159" t="str">
        <f t="shared" si="26"/>
        <v>Fuerte</v>
      </c>
      <c r="AC74" s="140" t="s">
        <v>323</v>
      </c>
      <c r="AD74" s="159" t="str">
        <f>IF(AC74="Siempre se ejecuta","Fuerte",IF(AC74="Algunas veces","Moderado",IF(AC74="no se ejecuta","Débil","")))</f>
        <v>Fuerte</v>
      </c>
      <c r="AE74" s="159" t="str">
        <f t="shared" si="27"/>
        <v>FuerteFuerte</v>
      </c>
      <c r="AF74" s="159" t="str">
        <f>IFERROR(VLOOKUP(AE74,[1]PARAMETROS!$BH$2:$BJ$10,3,FALSE),"")</f>
        <v>Fuerte</v>
      </c>
      <c r="AG74" s="159">
        <f t="shared" si="28"/>
        <v>100</v>
      </c>
      <c r="AH74" s="159" t="str">
        <f>IFERROR(VLOOKUP(AE74,[1]PARAMETROS!$BH$2:$BJ$10,2,FALSE),"")</f>
        <v>No</v>
      </c>
      <c r="AI74" s="322">
        <f>IFERROR(AVERAGE(AG74:AG76),0)</f>
        <v>100</v>
      </c>
      <c r="AJ74" s="326" t="str">
        <f>IF(AI74&gt;=100,"Fuerte",IF(AI74&gt;=50,"Moderado",IF(AI74&gt;=0,"Débil","")))</f>
        <v>Fuerte</v>
      </c>
      <c r="AK74" s="295" t="s">
        <v>324</v>
      </c>
      <c r="AL74" s="295" t="s">
        <v>324</v>
      </c>
      <c r="AM74" s="296" t="str">
        <f>+AJ74&amp;AK74&amp;AL74</f>
        <v>FuerteDirectamenteDirectamente</v>
      </c>
      <c r="AN74" s="299">
        <f>IFERROR(VLOOKUP(AM74,[1]PARAMETROS!$BD$1:$BG$9,2,FALSE),0)</f>
        <v>2</v>
      </c>
      <c r="AO74" s="303">
        <f>IF(E74&lt;&gt;"8. Corrupción",IFERROR(VLOOKUP(AM74,[1]PARAMETROS!$BD$1:$BG$9,3,FALSE),0),0)</f>
        <v>2</v>
      </c>
      <c r="AP74" s="307">
        <f>IF(H74 ="",0,IF(H74-AN74&lt;=0,1,H74-AN74))</f>
        <v>1</v>
      </c>
      <c r="AQ74" s="311">
        <f t="shared" ref="AQ74" si="97">IF(E74&lt;&gt;"8. Corrupción",IF(I74="",0,IF(I74-AO74=0,1,I74-AO74)),I74)</f>
        <v>2</v>
      </c>
      <c r="AR74" s="281" t="str">
        <f t="shared" ref="AR74" si="98">IF(E74="8. Corrupción",IF(OR(AND(AP74=1,AQ74=5),AND(AP74=2,AQ74=5),AND(AP74=3,AQ74=4),(AP74+AQ74&gt;=8)),"Extrema",IF(OR(AND(AP74=1,AQ74=4),AND(AP74=2,AQ74=4),AND(AP74=4,AQ74=3),AND(AP74=3,AQ74=3)),"Alta",IF(OR(AND(AP74=1,AQ74=3),AND(AP74=2,AQ74=3)),"Moderada","No aplica para Corrupción"))),IF(AP74+AQ74=0,"",IF(OR(AND(AP74=3,AQ74=4),(AND(AP74=2,AQ74=5)),(AND(AP74=1,AQ74=5))),"Extrema",IF(OR(AND(AP74=3,AQ74=1),(AND(AP74=2,AQ74=2))),"Baja",IF(OR(AND(AP74=4,AQ74=1),AND(AP74=3,AQ74=2),AND(AP74=2,AQ74=3),AND(AP74=1,AQ74=3)),"Moderada",IF(AP74+AQ74&gt;=8,"Extrema",IF(AP74+AQ74&lt;4,"Baja",IF(AP74+AQ74&gt;=6,"Alta","Alta"))))))))</f>
        <v>Baja</v>
      </c>
      <c r="AS74" s="272" t="s">
        <v>325</v>
      </c>
      <c r="AT74" s="213" t="str">
        <f>L74</f>
        <v>Inspeccionar sistema de control de incendios, control de humedad y temperatura en el archivo central.</v>
      </c>
      <c r="AU74" s="289" t="s">
        <v>628</v>
      </c>
      <c r="AV74" s="289" t="s">
        <v>629</v>
      </c>
      <c r="AW74" s="289" t="s">
        <v>630</v>
      </c>
      <c r="AX74" s="292">
        <v>43466</v>
      </c>
      <c r="AY74" s="268">
        <v>43830</v>
      </c>
      <c r="AZ74" s="272"/>
      <c r="BA74" s="275"/>
      <c r="BB74" s="272"/>
      <c r="BC74" s="278"/>
      <c r="BD74" s="275"/>
    </row>
    <row r="75" spans="1:56" ht="48.75" hidden="1" customHeight="1" x14ac:dyDescent="0.2">
      <c r="A75" s="335"/>
      <c r="B75" s="269"/>
      <c r="C75" s="287"/>
      <c r="D75" s="290"/>
      <c r="E75" s="290"/>
      <c r="F75" s="248" t="s">
        <v>631</v>
      </c>
      <c r="G75" s="269"/>
      <c r="H75" s="316"/>
      <c r="I75" s="290"/>
      <c r="J75" s="320"/>
      <c r="K75" s="215" t="s">
        <v>314</v>
      </c>
      <c r="L75" s="226" t="s">
        <v>632</v>
      </c>
      <c r="M75" s="217" t="s">
        <v>316</v>
      </c>
      <c r="N75" s="218">
        <f t="shared" si="88"/>
        <v>15</v>
      </c>
      <c r="O75" s="137" t="s">
        <v>317</v>
      </c>
      <c r="P75" s="218">
        <f t="shared" ref="P75:P76" si="99">IF(O75="Adecuado",15,0)</f>
        <v>15</v>
      </c>
      <c r="Q75" s="137" t="s">
        <v>318</v>
      </c>
      <c r="R75" s="218">
        <f t="shared" ref="R75:R76" si="100">IF(Q75="Oportuna",15,0)</f>
        <v>15</v>
      </c>
      <c r="S75" s="137" t="s">
        <v>319</v>
      </c>
      <c r="T75" s="218">
        <f t="shared" ref="T75:T76" si="101">IF(S75="Prevenir",15,IF(S75="Detectar",10,0))</f>
        <v>15</v>
      </c>
      <c r="U75" s="137" t="s">
        <v>320</v>
      </c>
      <c r="V75" s="218">
        <f t="shared" ref="V75:V76" si="102">IF(U75="Confiable",15,0)</f>
        <v>15</v>
      </c>
      <c r="W75" s="137" t="s">
        <v>321</v>
      </c>
      <c r="X75" s="218">
        <f t="shared" ref="X75:X76" si="103">IF(W75="Se investigan y resuelven oportunamente",15,0)</f>
        <v>15</v>
      </c>
      <c r="Y75" s="137" t="s">
        <v>322</v>
      </c>
      <c r="Z75" s="218">
        <f t="shared" si="24"/>
        <v>10</v>
      </c>
      <c r="AA75" s="219">
        <f t="shared" si="25"/>
        <v>100</v>
      </c>
      <c r="AB75" s="220" t="str">
        <f t="shared" si="26"/>
        <v>Fuerte</v>
      </c>
      <c r="AC75" s="140" t="s">
        <v>323</v>
      </c>
      <c r="AD75" s="220" t="str">
        <f t="shared" ref="AD75:AD76" si="104">IF(AC75="Siempre se ejecuta","Fuerte",IF(AC75="Algunas veces","Moderado",IF(AC75="no se ejecuta","Débil","")))</f>
        <v>Fuerte</v>
      </c>
      <c r="AE75" s="220" t="str">
        <f t="shared" si="27"/>
        <v>FuerteFuerte</v>
      </c>
      <c r="AF75" s="220" t="str">
        <f>IFERROR(VLOOKUP(AE75,[1]PARAMETROS!$BH$2:$BJ$10,3,FALSE),"")</f>
        <v>Fuerte</v>
      </c>
      <c r="AG75" s="220">
        <f t="shared" si="28"/>
        <v>100</v>
      </c>
      <c r="AH75" s="220" t="str">
        <f>IFERROR(VLOOKUP(AE75,[1]PARAMETROS!$BH$2:$BJ$10,2,FALSE),"")</f>
        <v>No</v>
      </c>
      <c r="AI75" s="324"/>
      <c r="AJ75" s="328"/>
      <c r="AK75" s="295"/>
      <c r="AL75" s="295"/>
      <c r="AM75" s="295"/>
      <c r="AN75" s="301"/>
      <c r="AO75" s="305"/>
      <c r="AP75" s="309"/>
      <c r="AQ75" s="313"/>
      <c r="AR75" s="283"/>
      <c r="AS75" s="273"/>
      <c r="AT75" s="221" t="str">
        <f>L75</f>
        <v>Aplicación de formatos (Tarjeta Afuera).</v>
      </c>
      <c r="AU75" s="290"/>
      <c r="AV75" s="290"/>
      <c r="AW75" s="290"/>
      <c r="AX75" s="333"/>
      <c r="AY75" s="332"/>
      <c r="AZ75" s="273"/>
      <c r="BA75" s="276"/>
      <c r="BB75" s="273"/>
      <c r="BC75" s="279"/>
      <c r="BD75" s="276"/>
    </row>
    <row r="76" spans="1:56" ht="119.25" hidden="1" customHeight="1" thickBot="1" x14ac:dyDescent="0.25">
      <c r="A76" s="336"/>
      <c r="B76" s="331"/>
      <c r="C76" s="288"/>
      <c r="D76" s="291"/>
      <c r="E76" s="291"/>
      <c r="F76" s="249" t="s">
        <v>633</v>
      </c>
      <c r="G76" s="331"/>
      <c r="H76" s="317"/>
      <c r="I76" s="291"/>
      <c r="J76" s="321"/>
      <c r="K76" s="161" t="s">
        <v>342</v>
      </c>
      <c r="L76" s="162" t="s">
        <v>634</v>
      </c>
      <c r="M76" s="163" t="s">
        <v>316</v>
      </c>
      <c r="N76" s="164">
        <f t="shared" si="88"/>
        <v>15</v>
      </c>
      <c r="O76" s="137" t="s">
        <v>317</v>
      </c>
      <c r="P76" s="164">
        <f t="shared" si="99"/>
        <v>15</v>
      </c>
      <c r="Q76" s="137" t="s">
        <v>318</v>
      </c>
      <c r="R76" s="164">
        <f t="shared" si="100"/>
        <v>15</v>
      </c>
      <c r="S76" s="137" t="s">
        <v>319</v>
      </c>
      <c r="T76" s="164">
        <f t="shared" si="101"/>
        <v>15</v>
      </c>
      <c r="U76" s="137" t="s">
        <v>320</v>
      </c>
      <c r="V76" s="164">
        <f t="shared" si="102"/>
        <v>15</v>
      </c>
      <c r="W76" s="137" t="s">
        <v>321</v>
      </c>
      <c r="X76" s="164">
        <f t="shared" si="103"/>
        <v>15</v>
      </c>
      <c r="Y76" s="137" t="s">
        <v>322</v>
      </c>
      <c r="Z76" s="164">
        <f t="shared" si="24"/>
        <v>10</v>
      </c>
      <c r="AA76" s="165">
        <f t="shared" si="25"/>
        <v>100</v>
      </c>
      <c r="AB76" s="166" t="str">
        <f t="shared" si="26"/>
        <v>Fuerte</v>
      </c>
      <c r="AC76" s="140" t="s">
        <v>323</v>
      </c>
      <c r="AD76" s="166" t="str">
        <f t="shared" si="104"/>
        <v>Fuerte</v>
      </c>
      <c r="AE76" s="166" t="str">
        <f t="shared" si="27"/>
        <v>FuerteFuerte</v>
      </c>
      <c r="AF76" s="166" t="str">
        <f>IFERROR(VLOOKUP(AE76,[1]PARAMETROS!$BH$2:$BJ$10,3,FALSE),"")</f>
        <v>Fuerte</v>
      </c>
      <c r="AG76" s="166">
        <f t="shared" si="28"/>
        <v>100</v>
      </c>
      <c r="AH76" s="166" t="str">
        <f>IFERROR(VLOOKUP(AE76,[1]PARAMETROS!$BH$2:$BJ$10,2,FALSE),"")</f>
        <v>No</v>
      </c>
      <c r="AI76" s="325"/>
      <c r="AJ76" s="329"/>
      <c r="AK76" s="295"/>
      <c r="AL76" s="295"/>
      <c r="AM76" s="298"/>
      <c r="AN76" s="302"/>
      <c r="AO76" s="306"/>
      <c r="AP76" s="310"/>
      <c r="AQ76" s="314"/>
      <c r="AR76" s="284"/>
      <c r="AS76" s="274"/>
      <c r="AT76" s="223" t="str">
        <f>L76</f>
        <v>Aplicación del Procedimiento para la consulta o Prestamo de Documentos, usos de formatos y Reglamento de Acceso.</v>
      </c>
      <c r="AU76" s="291"/>
      <c r="AV76" s="291"/>
      <c r="AW76" s="291"/>
      <c r="AX76" s="291"/>
      <c r="AY76" s="331"/>
      <c r="AZ76" s="274"/>
      <c r="BA76" s="277"/>
      <c r="BB76" s="274"/>
      <c r="BC76" s="280"/>
      <c r="BD76" s="277"/>
    </row>
    <row r="77" spans="1:56" ht="99.75" hidden="1" customHeight="1" x14ac:dyDescent="0.2">
      <c r="A77" s="285"/>
      <c r="B77" s="330" t="s">
        <v>337</v>
      </c>
      <c r="C77" s="285" t="s">
        <v>635</v>
      </c>
      <c r="D77" s="289" t="s">
        <v>636</v>
      </c>
      <c r="E77" s="289" t="s">
        <v>408</v>
      </c>
      <c r="F77" s="153" t="s">
        <v>637</v>
      </c>
      <c r="G77" s="330" t="s">
        <v>638</v>
      </c>
      <c r="H77" s="315">
        <v>2</v>
      </c>
      <c r="I77" s="289">
        <v>4</v>
      </c>
      <c r="J77" s="318" t="str">
        <f>IF(E77="8. Corrupción",IF(OR(AND(H77=1,I77=5),AND(H77=2,I77=5),AND(H77=3,I77=4),(H77+I77&gt;=8)),"Extrema",IF(OR(AND(H77=1,I77=4),AND(H77=2,I77=4),AND(H77=4,I77=3),AND(H77=3,I77=3)),"Alta",IF(OR(AND(H77=1,I77=3),AND(H77=2,I77=3)),"Moderada","No aplica para Corrupción"))),IF(H77+I77=0,"",IF(OR(AND(H77=3,I77=4),(AND(H77=2,I77=5)),(AND(H77=1,I77=5))),"Extrema",IF(OR(AND(H77=3,I77=1),(AND(H77=2,I77=2))),"Baja",IF(OR(AND(H77=4,I77=1),AND(H77=3,I77=2),AND(H77=2,I77=3),AND(H77=1,I77=3)),"Moderada",IF(H77+I77&gt;=8,"Extrema",IF(H77+I77&lt;4,"Baja",IF(H77+I77&gt;=6,"Alta","Alta"))))))))</f>
        <v>Alta</v>
      </c>
      <c r="K77" s="154" t="s">
        <v>314</v>
      </c>
      <c r="L77" s="192" t="s">
        <v>639</v>
      </c>
      <c r="M77" s="156" t="s">
        <v>316</v>
      </c>
      <c r="N77" s="157">
        <f>IF(M77="Asignado",15,0)</f>
        <v>15</v>
      </c>
      <c r="O77" s="137" t="s">
        <v>317</v>
      </c>
      <c r="P77" s="157">
        <f>IF(O77="Adecuado",15,0)</f>
        <v>15</v>
      </c>
      <c r="Q77" s="137" t="s">
        <v>515</v>
      </c>
      <c r="R77" s="157">
        <f>IF(Q77="Oportuna",15,0)</f>
        <v>0</v>
      </c>
      <c r="S77" s="137" t="s">
        <v>319</v>
      </c>
      <c r="T77" s="157">
        <f>IF(S77="Prevenir",15,IF(S77="Detectar",10,0))</f>
        <v>15</v>
      </c>
      <c r="U77" s="137" t="s">
        <v>320</v>
      </c>
      <c r="V77" s="157">
        <f>IF(U77="Confiable",15,0)</f>
        <v>15</v>
      </c>
      <c r="W77" s="137" t="s">
        <v>321</v>
      </c>
      <c r="X77" s="157">
        <f>IF(W77="Se investigan y resuelven oportunamente",15,0)</f>
        <v>15</v>
      </c>
      <c r="Y77" s="137" t="s">
        <v>322</v>
      </c>
      <c r="Z77" s="157">
        <f t="shared" si="24"/>
        <v>10</v>
      </c>
      <c r="AA77" s="158">
        <f t="shared" si="25"/>
        <v>85</v>
      </c>
      <c r="AB77" s="159" t="str">
        <f t="shared" si="26"/>
        <v>Débil</v>
      </c>
      <c r="AC77" s="140" t="s">
        <v>516</v>
      </c>
      <c r="AD77" s="159" t="str">
        <f>IF(AC77="Siempre se ejecuta","Fuerte",IF(AC77="Algunas veces","Moderado",IF(AC77="no se ejecuta","Débil","")))</f>
        <v>Moderado</v>
      </c>
      <c r="AE77" s="159" t="str">
        <f t="shared" si="27"/>
        <v>DébilModerado</v>
      </c>
      <c r="AF77" s="159" t="str">
        <f>IFERROR(VLOOKUP(AE77,[1]PARAMETROS!$BH$2:$BJ$10,3,FALSE),"")</f>
        <v>Débil</v>
      </c>
      <c r="AG77" s="159">
        <f t="shared" si="28"/>
        <v>0</v>
      </c>
      <c r="AH77" s="159" t="str">
        <f>IFERROR(VLOOKUP(AE77,[1]PARAMETROS!$BH$2:$BJ$10,2,FALSE),"")</f>
        <v>Sí</v>
      </c>
      <c r="AI77" s="322">
        <f>IFERROR(AVERAGE(AG77:AG78),0)</f>
        <v>25</v>
      </c>
      <c r="AJ77" s="326" t="str">
        <f>IF(AI77&gt;=100,"Fuerte",IF(AI77&gt;=50,"Moderado",IF(AI77&gt;=0,"Débil","")))</f>
        <v>Débil</v>
      </c>
      <c r="AK77" s="295" t="s">
        <v>324</v>
      </c>
      <c r="AL77" s="295" t="s">
        <v>324</v>
      </c>
      <c r="AM77" s="296" t="str">
        <f>+AJ77&amp;AK77&amp;AL77</f>
        <v>DébilDirectamenteDirectamente</v>
      </c>
      <c r="AN77" s="299">
        <f>IFERROR(VLOOKUP(AM77,[1]PARAMETROS!$BD$1:$BG$9,2,FALSE),0)</f>
        <v>0</v>
      </c>
      <c r="AO77" s="303">
        <f>IF(E77&lt;&gt;"8. Corrupción",IFERROR(VLOOKUP(AM77,[1]PARAMETROS!$BD$1:$BG$9,3,FALSE),0),0)</f>
        <v>0</v>
      </c>
      <c r="AP77" s="307">
        <f>IF(H77 ="",0,IF(H77-AN77&lt;=0,1,H77-AN77))</f>
        <v>2</v>
      </c>
      <c r="AQ77" s="311">
        <f t="shared" ref="AQ77" si="105">IF(E77&lt;&gt;"8. Corrupción",IF(I77="",0,IF(I77-AO77=0,1,I77-AO77)),I77)</f>
        <v>4</v>
      </c>
      <c r="AR77" s="281" t="str">
        <f t="shared" ref="AR77" si="106">IF(E77="8. Corrupción",IF(OR(AND(AP77=1,AQ77=5),AND(AP77=2,AQ77=5),AND(AP77=3,AQ77=4),(AP77+AQ77&gt;=8)),"Extrema",IF(OR(AND(AP77=1,AQ77=4),AND(AP77=2,AQ77=4),AND(AP77=4,AQ77=3),AND(AP77=3,AQ77=3)),"Alta",IF(OR(AND(AP77=1,AQ77=3),AND(AP77=2,AQ77=3)),"Moderada","No aplica para Corrupción"))),IF(AP77+AQ77=0,"",IF(OR(AND(AP77=3,AQ77=4),(AND(AP77=2,AQ77=5)),(AND(AP77=1,AQ77=5))),"Extrema",IF(OR(AND(AP77=3,AQ77=1),(AND(AP77=2,AQ77=2))),"Baja",IF(OR(AND(AP77=4,AQ77=1),AND(AP77=3,AQ77=2),AND(AP77=2,AQ77=3),AND(AP77=1,AQ77=3)),"Moderada",IF(AP77+AQ77&gt;=8,"Extrema",IF(AP77+AQ77&lt;4,"Baja",IF(AP77+AQ77&gt;=6,"Alta","Alta"))))))))</f>
        <v>Alta</v>
      </c>
      <c r="AS77" s="285" t="s">
        <v>365</v>
      </c>
      <c r="AT77" s="213" t="s">
        <v>640</v>
      </c>
      <c r="AU77" s="289" t="s">
        <v>641</v>
      </c>
      <c r="AV77" s="289" t="s">
        <v>642</v>
      </c>
      <c r="AW77" s="289" t="s">
        <v>643</v>
      </c>
      <c r="AX77" s="292">
        <v>43556</v>
      </c>
      <c r="AY77" s="268">
        <v>43830</v>
      </c>
      <c r="AZ77" s="272"/>
      <c r="BA77" s="275"/>
      <c r="BB77" s="272"/>
      <c r="BC77" s="278"/>
      <c r="BD77" s="275"/>
    </row>
    <row r="78" spans="1:56" ht="103.5" hidden="1" customHeight="1" thickBot="1" x14ac:dyDescent="0.25">
      <c r="A78" s="288"/>
      <c r="B78" s="331"/>
      <c r="C78" s="288"/>
      <c r="D78" s="291"/>
      <c r="E78" s="291"/>
      <c r="F78" s="160" t="s">
        <v>644</v>
      </c>
      <c r="G78" s="331"/>
      <c r="H78" s="317"/>
      <c r="I78" s="291"/>
      <c r="J78" s="321"/>
      <c r="K78" s="161" t="s">
        <v>645</v>
      </c>
      <c r="L78" s="162" t="s">
        <v>646</v>
      </c>
      <c r="M78" s="163" t="s">
        <v>316</v>
      </c>
      <c r="N78" s="164">
        <f>IF(M78="Asignado",15,0)</f>
        <v>15</v>
      </c>
      <c r="O78" s="137" t="s">
        <v>317</v>
      </c>
      <c r="P78" s="164">
        <f t="shared" ref="P78" si="107">IF(O78="Adecuado",15,0)</f>
        <v>15</v>
      </c>
      <c r="Q78" s="137" t="s">
        <v>318</v>
      </c>
      <c r="R78" s="164">
        <f t="shared" ref="R78" si="108">IF(Q78="Oportuna",15,0)</f>
        <v>15</v>
      </c>
      <c r="S78" s="137" t="s">
        <v>319</v>
      </c>
      <c r="T78" s="164">
        <f t="shared" ref="T78" si="109">IF(S78="Prevenir",15,IF(S78="Detectar",10,0))</f>
        <v>15</v>
      </c>
      <c r="U78" s="137" t="s">
        <v>320</v>
      </c>
      <c r="V78" s="164">
        <f t="shared" ref="V78" si="110">IF(U78="Confiable",15,0)</f>
        <v>15</v>
      </c>
      <c r="W78" s="137" t="s">
        <v>321</v>
      </c>
      <c r="X78" s="164">
        <f t="shared" ref="X78" si="111">IF(W78="Se investigan y resuelven oportunamente",15,0)</f>
        <v>15</v>
      </c>
      <c r="Y78" s="137" t="s">
        <v>647</v>
      </c>
      <c r="Z78" s="164">
        <f t="shared" si="24"/>
        <v>5</v>
      </c>
      <c r="AA78" s="165">
        <f t="shared" si="25"/>
        <v>95</v>
      </c>
      <c r="AB78" s="166" t="str">
        <f t="shared" si="26"/>
        <v>Moderado</v>
      </c>
      <c r="AC78" s="140" t="s">
        <v>516</v>
      </c>
      <c r="AD78" s="166" t="str">
        <f t="shared" ref="AD78" si="112">IF(AC78="Siempre se ejecuta","Fuerte",IF(AC78="Algunas veces","Moderado",IF(AC78="no se ejecuta","Débil","")))</f>
        <v>Moderado</v>
      </c>
      <c r="AE78" s="166" t="str">
        <f t="shared" si="27"/>
        <v>ModeradoModerado</v>
      </c>
      <c r="AF78" s="166" t="str">
        <f>IFERROR(VLOOKUP(AE78,[1]PARAMETROS!$BH$2:$BJ$10,3,FALSE),"")</f>
        <v>Moderado</v>
      </c>
      <c r="AG78" s="166">
        <f t="shared" si="28"/>
        <v>50</v>
      </c>
      <c r="AH78" s="166" t="str">
        <f>IFERROR(VLOOKUP(AE78,[1]PARAMETROS!$BH$2:$BJ$10,2,FALSE),"")</f>
        <v>Sí</v>
      </c>
      <c r="AI78" s="325"/>
      <c r="AJ78" s="329"/>
      <c r="AK78" s="295"/>
      <c r="AL78" s="295"/>
      <c r="AM78" s="298"/>
      <c r="AN78" s="302"/>
      <c r="AO78" s="306"/>
      <c r="AP78" s="310"/>
      <c r="AQ78" s="314"/>
      <c r="AR78" s="284"/>
      <c r="AS78" s="288"/>
      <c r="AT78" s="223" t="s">
        <v>648</v>
      </c>
      <c r="AU78" s="291"/>
      <c r="AV78" s="291"/>
      <c r="AW78" s="291"/>
      <c r="AX78" s="291"/>
      <c r="AY78" s="331"/>
      <c r="AZ78" s="274"/>
      <c r="BA78" s="277"/>
      <c r="BB78" s="274"/>
      <c r="BC78" s="280"/>
      <c r="BD78" s="277"/>
    </row>
    <row r="79" spans="1:56" ht="88.5" hidden="1" customHeight="1" thickBot="1" x14ac:dyDescent="0.25">
      <c r="A79" s="285"/>
      <c r="B79" s="330" t="s">
        <v>337</v>
      </c>
      <c r="C79" s="285" t="s">
        <v>635</v>
      </c>
      <c r="D79" s="289" t="s">
        <v>649</v>
      </c>
      <c r="E79" s="289" t="s">
        <v>650</v>
      </c>
      <c r="F79" s="153" t="s">
        <v>651</v>
      </c>
      <c r="G79" s="330" t="s">
        <v>652</v>
      </c>
      <c r="H79" s="315">
        <v>2</v>
      </c>
      <c r="I79" s="289">
        <v>4</v>
      </c>
      <c r="J79" s="318" t="str">
        <f>IF(E79="8. Corrupción",IF(OR(AND(H79=1,I79=5),AND(H79=2,I79=5),AND(H79=3,I79=4),(H79+I79&gt;=8)),"Extrema",IF(OR(AND(H79=1,I79=4),AND(H79=2,I79=4),AND(H79=4,I79=3),AND(H79=3,I79=3)),"Alta",IF(OR(AND(H79=1,I79=3),AND(H79=2,I79=3)),"Moderada","No aplica para Corrupción"))),IF(H79+I79=0,"",IF(OR(AND(H79=3,I79=4),(AND(H79=2,I79=5)),(AND(H79=1,I79=5))),"Extrema",IF(OR(AND(H79=3,I79=1),(AND(H79=2,I79=2))),"Baja",IF(OR(AND(H79=4,I79=1),AND(H79=3,I79=2),AND(H79=2,I79=3),AND(H79=1,I79=3)),"Moderada",IF(H79+I79&gt;=8,"Extrema",IF(H79+I79&lt;4,"Baja",IF(H79+I79&gt;=6,"Alta","Alta"))))))))</f>
        <v>Alta</v>
      </c>
      <c r="K79" s="154" t="s">
        <v>333</v>
      </c>
      <c r="L79" s="192" t="s">
        <v>653</v>
      </c>
      <c r="M79" s="156" t="s">
        <v>316</v>
      </c>
      <c r="N79" s="157">
        <f>IF(M79="Asignado",15,0)</f>
        <v>15</v>
      </c>
      <c r="O79" s="137" t="s">
        <v>317</v>
      </c>
      <c r="P79" s="157">
        <f>IF(O79="Adecuado",15,0)</f>
        <v>15</v>
      </c>
      <c r="Q79" s="137" t="s">
        <v>318</v>
      </c>
      <c r="R79" s="157">
        <f>IF(Q79="Oportuna",15,0)</f>
        <v>15</v>
      </c>
      <c r="S79" s="137" t="s">
        <v>319</v>
      </c>
      <c r="T79" s="157">
        <f>IF(S79="Prevenir",15,IF(S79="Detectar",10,0))</f>
        <v>15</v>
      </c>
      <c r="U79" s="137" t="s">
        <v>320</v>
      </c>
      <c r="V79" s="157">
        <f>IF(U79="Confiable",15,0)</f>
        <v>15</v>
      </c>
      <c r="W79" s="137" t="s">
        <v>321</v>
      </c>
      <c r="X79" s="157">
        <f>IF(W79="Se investigan y resuelven oportunamente",15,0)</f>
        <v>15</v>
      </c>
      <c r="Y79" s="137" t="s">
        <v>322</v>
      </c>
      <c r="Z79" s="157">
        <f t="shared" si="24"/>
        <v>10</v>
      </c>
      <c r="AA79" s="158">
        <f t="shared" si="25"/>
        <v>100</v>
      </c>
      <c r="AB79" s="159" t="str">
        <f t="shared" si="26"/>
        <v>Fuerte</v>
      </c>
      <c r="AC79" s="140" t="s">
        <v>323</v>
      </c>
      <c r="AD79" s="159" t="str">
        <f>IF(AC79="Siempre se ejecuta","Fuerte",IF(AC79="Algunas veces","Moderado",IF(AC79="no se ejecuta","Débil","")))</f>
        <v>Fuerte</v>
      </c>
      <c r="AE79" s="159" t="str">
        <f t="shared" si="27"/>
        <v>FuerteFuerte</v>
      </c>
      <c r="AF79" s="159" t="str">
        <f>IFERROR(VLOOKUP(AE79,[1]PARAMETROS!$BH$2:$BJ$10,3,FALSE),"")</f>
        <v>Fuerte</v>
      </c>
      <c r="AG79" s="159">
        <f t="shared" si="28"/>
        <v>100</v>
      </c>
      <c r="AH79" s="159" t="str">
        <f>IFERROR(VLOOKUP(AE79,[1]PARAMETROS!$BH$2:$BJ$10,2,FALSE),"")</f>
        <v>No</v>
      </c>
      <c r="AI79" s="322">
        <f>IFERROR(AVERAGE(AG79:AG82),0)</f>
        <v>62.5</v>
      </c>
      <c r="AJ79" s="326" t="str">
        <f>IF(AI79&gt;=100,"Fuerte",IF(AI79&gt;=50,"Moderado",IF(AI79&gt;=0,"Débil","")))</f>
        <v>Moderado</v>
      </c>
      <c r="AK79" s="295" t="s">
        <v>324</v>
      </c>
      <c r="AL79" s="295" t="s">
        <v>324</v>
      </c>
      <c r="AM79" s="296" t="str">
        <f>+AJ79&amp;AK79&amp;AL79</f>
        <v>ModeradoDirectamenteDirectamente</v>
      </c>
      <c r="AN79" s="299">
        <f>IFERROR(VLOOKUP(AM79,[1]PARAMETROS!$BD$1:$BG$9,2,FALSE),0)</f>
        <v>1</v>
      </c>
      <c r="AO79" s="303">
        <f>IF(E79&lt;&gt;"8. Corrupción",IFERROR(VLOOKUP(AM79,[1]PARAMETROS!$BD$1:$BG$9,3,FALSE),0),0)</f>
        <v>1</v>
      </c>
      <c r="AP79" s="307">
        <f>IF(H79 ="",0,IF(H79-AN79&lt;=0,1,H79-AN79))</f>
        <v>1</v>
      </c>
      <c r="AQ79" s="311">
        <f t="shared" ref="AQ79" si="113">IF(E79&lt;&gt;"8. Corrupción",IF(I79="",0,IF(I79-AO79=0,1,I79-AO79)),I79)</f>
        <v>3</v>
      </c>
      <c r="AR79" s="281" t="str">
        <f t="shared" ref="AR79" si="114">IF(E79="8. Corrupción",IF(OR(AND(AP79=1,AQ79=5),AND(AP79=2,AQ79=5),AND(AP79=3,AQ79=4),(AP79+AQ79&gt;=8)),"Extrema",IF(OR(AND(AP79=1,AQ79=4),AND(AP79=2,AQ79=4),AND(AP79=4,AQ79=3),AND(AP79=3,AQ79=3)),"Alta",IF(OR(AND(AP79=1,AQ79=3),AND(AP79=2,AQ79=3)),"Moderada","No aplica para Corrupción"))),IF(AP79+AQ79=0,"",IF(OR(AND(AP79=3,AQ79=4),(AND(AP79=2,AQ79=5)),(AND(AP79=1,AQ79=5))),"Extrema",IF(OR(AND(AP79=3,AQ79=1),(AND(AP79=2,AQ79=2))),"Baja",IF(OR(AND(AP79=4,AQ79=1),AND(AP79=3,AQ79=2),AND(AP79=2,AQ79=3),AND(AP79=1,AQ79=3)),"Moderada",IF(AP79+AQ79&gt;=8,"Extrema",IF(AP79+AQ79&lt;4,"Baja",IF(AP79+AQ79&gt;=6,"Alta","Alta"))))))))</f>
        <v>Moderada</v>
      </c>
      <c r="AS79" s="285" t="s">
        <v>365</v>
      </c>
      <c r="AT79" s="153" t="s">
        <v>654</v>
      </c>
      <c r="AU79" s="289" t="s">
        <v>655</v>
      </c>
      <c r="AV79" s="289" t="s">
        <v>642</v>
      </c>
      <c r="AW79" s="289" t="s">
        <v>656</v>
      </c>
      <c r="AX79" s="292">
        <v>43556</v>
      </c>
      <c r="AY79" s="268">
        <v>43830</v>
      </c>
      <c r="AZ79" s="272"/>
      <c r="BA79" s="275"/>
      <c r="BB79" s="272"/>
      <c r="BC79" s="278"/>
      <c r="BD79" s="275"/>
    </row>
    <row r="80" spans="1:56" ht="108" hidden="1" customHeight="1" x14ac:dyDescent="0.2">
      <c r="A80" s="287"/>
      <c r="B80" s="269"/>
      <c r="C80" s="286"/>
      <c r="D80" s="290"/>
      <c r="E80" s="290"/>
      <c r="F80" s="214" t="s">
        <v>657</v>
      </c>
      <c r="G80" s="269"/>
      <c r="H80" s="316"/>
      <c r="I80" s="290"/>
      <c r="J80" s="319"/>
      <c r="K80" s="215" t="s">
        <v>645</v>
      </c>
      <c r="L80" s="226" t="s">
        <v>658</v>
      </c>
      <c r="M80" s="227" t="s">
        <v>316</v>
      </c>
      <c r="N80" s="157">
        <f>IF(M80="Asignado",15,0)</f>
        <v>15</v>
      </c>
      <c r="O80" s="137" t="s">
        <v>317</v>
      </c>
      <c r="P80" s="157">
        <f>IF(O80="Adecuado",15,0)</f>
        <v>15</v>
      </c>
      <c r="Q80" s="137" t="s">
        <v>318</v>
      </c>
      <c r="R80" s="157">
        <f>IF(Q80="Oportuna",15,0)</f>
        <v>15</v>
      </c>
      <c r="S80" s="137" t="s">
        <v>526</v>
      </c>
      <c r="T80" s="157">
        <f>IF(S80="Prevenir",15,IF(S80="Detectar",10,0))</f>
        <v>0</v>
      </c>
      <c r="U80" s="137" t="s">
        <v>320</v>
      </c>
      <c r="V80" s="157">
        <f>IF(U80="Confiable",15,0)</f>
        <v>15</v>
      </c>
      <c r="W80" s="137" t="s">
        <v>321</v>
      </c>
      <c r="X80" s="157">
        <f>IF(W80="Se investigan y resuelven oportunamente",15,0)</f>
        <v>15</v>
      </c>
      <c r="Y80" s="137" t="s">
        <v>322</v>
      </c>
      <c r="Z80" s="157">
        <f t="shared" si="24"/>
        <v>10</v>
      </c>
      <c r="AA80" s="158">
        <f t="shared" si="25"/>
        <v>85</v>
      </c>
      <c r="AB80" s="220" t="str">
        <f t="shared" si="26"/>
        <v>Débil</v>
      </c>
      <c r="AC80" s="140" t="s">
        <v>323</v>
      </c>
      <c r="AD80" s="159" t="str">
        <f>IF(AC80="Siempre se ejecuta","Fuerte",IF(AC80="Algunas veces","Moderado",IF(AC80="no se ejecuta","Débil","")))</f>
        <v>Fuerte</v>
      </c>
      <c r="AE80" s="159" t="str">
        <f t="shared" si="27"/>
        <v>DébilFuerte</v>
      </c>
      <c r="AF80" s="159" t="str">
        <f>IFERROR(VLOOKUP(AE80,[1]PARAMETROS!$BH$2:$BJ$10,3,FALSE),"")</f>
        <v>Débil</v>
      </c>
      <c r="AG80" s="159">
        <f t="shared" si="28"/>
        <v>0</v>
      </c>
      <c r="AH80" s="159" t="str">
        <f>IFERROR(VLOOKUP(AE80,[1]PARAMETROS!$BH$2:$BJ$10,2,FALSE),"")</f>
        <v>Sí</v>
      </c>
      <c r="AI80" s="323"/>
      <c r="AJ80" s="327"/>
      <c r="AK80" s="295"/>
      <c r="AL80" s="295"/>
      <c r="AM80" s="297"/>
      <c r="AN80" s="300"/>
      <c r="AO80" s="304"/>
      <c r="AP80" s="308"/>
      <c r="AQ80" s="312"/>
      <c r="AR80" s="282"/>
      <c r="AS80" s="286"/>
      <c r="AT80" s="214" t="s">
        <v>659</v>
      </c>
      <c r="AU80" s="290"/>
      <c r="AV80" s="290"/>
      <c r="AW80" s="290"/>
      <c r="AX80" s="290"/>
      <c r="AY80" s="269"/>
      <c r="AZ80" s="273"/>
      <c r="BA80" s="276"/>
      <c r="BB80" s="273"/>
      <c r="BC80" s="279"/>
      <c r="BD80" s="276"/>
    </row>
    <row r="81" spans="1:61" ht="102.75" hidden="1" customHeight="1" x14ac:dyDescent="0.2">
      <c r="A81" s="287"/>
      <c r="B81" s="269"/>
      <c r="C81" s="287"/>
      <c r="D81" s="290"/>
      <c r="E81" s="290"/>
      <c r="F81" s="214" t="s">
        <v>660</v>
      </c>
      <c r="G81" s="269"/>
      <c r="H81" s="316"/>
      <c r="I81" s="290"/>
      <c r="J81" s="320"/>
      <c r="K81" s="215" t="s">
        <v>314</v>
      </c>
      <c r="L81" s="226" t="s">
        <v>661</v>
      </c>
      <c r="M81" s="217" t="s">
        <v>316</v>
      </c>
      <c r="N81" s="218">
        <f>IF(M81="Asignado",15,0)</f>
        <v>15</v>
      </c>
      <c r="O81" s="137" t="s">
        <v>317</v>
      </c>
      <c r="P81" s="218">
        <f t="shared" ref="P81:P82" si="115">IF(O81="Adecuado",15,0)</f>
        <v>15</v>
      </c>
      <c r="Q81" s="137" t="s">
        <v>318</v>
      </c>
      <c r="R81" s="218">
        <f t="shared" ref="R81:R82" si="116">IF(Q81="Oportuna",15,0)</f>
        <v>15</v>
      </c>
      <c r="S81" s="137" t="s">
        <v>319</v>
      </c>
      <c r="T81" s="218">
        <f t="shared" ref="T81:T82" si="117">IF(S81="Prevenir",15,IF(S81="Detectar",10,0))</f>
        <v>15</v>
      </c>
      <c r="U81" s="137" t="s">
        <v>320</v>
      </c>
      <c r="V81" s="218">
        <f t="shared" ref="V81:V82" si="118">IF(U81="Confiable",15,0)</f>
        <v>15</v>
      </c>
      <c r="W81" s="137" t="s">
        <v>321</v>
      </c>
      <c r="X81" s="218">
        <f t="shared" ref="X81:X82" si="119">IF(W81="Se investigan y resuelven oportunamente",15,0)</f>
        <v>15</v>
      </c>
      <c r="Y81" s="137" t="s">
        <v>322</v>
      </c>
      <c r="Z81" s="218">
        <f t="shared" si="24"/>
        <v>10</v>
      </c>
      <c r="AA81" s="219">
        <f t="shared" si="25"/>
        <v>100</v>
      </c>
      <c r="AB81" s="220" t="str">
        <f t="shared" si="26"/>
        <v>Fuerte</v>
      </c>
      <c r="AC81" s="140" t="s">
        <v>323</v>
      </c>
      <c r="AD81" s="220" t="str">
        <f t="shared" ref="AD81:AD82" si="120">IF(AC81="Siempre se ejecuta","Fuerte",IF(AC81="Algunas veces","Moderado",IF(AC81="no se ejecuta","Débil","")))</f>
        <v>Fuerte</v>
      </c>
      <c r="AE81" s="220" t="str">
        <f t="shared" si="27"/>
        <v>FuerteFuerte</v>
      </c>
      <c r="AF81" s="220" t="str">
        <f>IFERROR(VLOOKUP(AE81,[1]PARAMETROS!$BH$2:$BJ$10,3,FALSE),"")</f>
        <v>Fuerte</v>
      </c>
      <c r="AG81" s="220">
        <f t="shared" si="28"/>
        <v>100</v>
      </c>
      <c r="AH81" s="220" t="str">
        <f>IFERROR(VLOOKUP(AE81,[1]PARAMETROS!$BH$2:$BJ$10,2,FALSE),"")</f>
        <v>No</v>
      </c>
      <c r="AI81" s="324"/>
      <c r="AJ81" s="328"/>
      <c r="AK81" s="295"/>
      <c r="AL81" s="295"/>
      <c r="AM81" s="295"/>
      <c r="AN81" s="301"/>
      <c r="AO81" s="305"/>
      <c r="AP81" s="309"/>
      <c r="AQ81" s="313"/>
      <c r="AR81" s="283"/>
      <c r="AS81" s="287"/>
      <c r="AT81" s="214" t="s">
        <v>662</v>
      </c>
      <c r="AU81" s="290"/>
      <c r="AV81" s="290"/>
      <c r="AW81" s="290"/>
      <c r="AX81" s="293"/>
      <c r="AY81" s="270">
        <v>43830</v>
      </c>
      <c r="AZ81" s="273"/>
      <c r="BA81" s="276"/>
      <c r="BB81" s="273"/>
      <c r="BC81" s="279"/>
      <c r="BD81" s="276"/>
    </row>
    <row r="82" spans="1:61" ht="80.25" hidden="1" customHeight="1" thickBot="1" x14ac:dyDescent="0.25">
      <c r="A82" s="288"/>
      <c r="B82" s="331"/>
      <c r="C82" s="288"/>
      <c r="D82" s="291"/>
      <c r="E82" s="291"/>
      <c r="F82" s="160" t="s">
        <v>663</v>
      </c>
      <c r="G82" s="331"/>
      <c r="H82" s="317"/>
      <c r="I82" s="291"/>
      <c r="J82" s="321"/>
      <c r="K82" s="161" t="s">
        <v>353</v>
      </c>
      <c r="L82" s="162" t="s">
        <v>664</v>
      </c>
      <c r="M82" s="163" t="s">
        <v>316</v>
      </c>
      <c r="N82" s="164">
        <f t="shared" ref="N82" si="121">IF(M82="Asignado",15,0)</f>
        <v>15</v>
      </c>
      <c r="O82" s="137" t="s">
        <v>317</v>
      </c>
      <c r="P82" s="164">
        <f t="shared" si="115"/>
        <v>15</v>
      </c>
      <c r="Q82" s="137" t="s">
        <v>318</v>
      </c>
      <c r="R82" s="164">
        <f t="shared" si="116"/>
        <v>15</v>
      </c>
      <c r="S82" s="137" t="s">
        <v>319</v>
      </c>
      <c r="T82" s="164">
        <f t="shared" si="117"/>
        <v>15</v>
      </c>
      <c r="U82" s="137" t="s">
        <v>320</v>
      </c>
      <c r="V82" s="164">
        <f t="shared" si="118"/>
        <v>15</v>
      </c>
      <c r="W82" s="137" t="s">
        <v>321</v>
      </c>
      <c r="X82" s="164">
        <f t="shared" si="119"/>
        <v>15</v>
      </c>
      <c r="Y82" s="137" t="s">
        <v>322</v>
      </c>
      <c r="Z82" s="164">
        <f t="shared" si="24"/>
        <v>10</v>
      </c>
      <c r="AA82" s="165">
        <f t="shared" si="25"/>
        <v>100</v>
      </c>
      <c r="AB82" s="166" t="str">
        <f t="shared" si="26"/>
        <v>Fuerte</v>
      </c>
      <c r="AC82" s="140" t="s">
        <v>516</v>
      </c>
      <c r="AD82" s="166" t="str">
        <f t="shared" si="120"/>
        <v>Moderado</v>
      </c>
      <c r="AE82" s="166" t="str">
        <f t="shared" si="27"/>
        <v>FuerteModerado</v>
      </c>
      <c r="AF82" s="166" t="str">
        <f>IFERROR(VLOOKUP(AE82,[1]PARAMETROS!$BH$2:$BJ$10,3,FALSE),"")</f>
        <v>Moderado</v>
      </c>
      <c r="AG82" s="166">
        <f t="shared" si="28"/>
        <v>50</v>
      </c>
      <c r="AH82" s="166" t="str">
        <f>IFERROR(VLOOKUP(AE82,[1]PARAMETROS!$BH$2:$BJ$10,2,FALSE),"")</f>
        <v>Sí</v>
      </c>
      <c r="AI82" s="325"/>
      <c r="AJ82" s="329"/>
      <c r="AK82" s="295"/>
      <c r="AL82" s="295"/>
      <c r="AM82" s="298"/>
      <c r="AN82" s="302"/>
      <c r="AO82" s="306"/>
      <c r="AP82" s="310"/>
      <c r="AQ82" s="314"/>
      <c r="AR82" s="284"/>
      <c r="AS82" s="288"/>
      <c r="AT82" s="160" t="s">
        <v>665</v>
      </c>
      <c r="AU82" s="291"/>
      <c r="AV82" s="291"/>
      <c r="AW82" s="291"/>
      <c r="AX82" s="294"/>
      <c r="AY82" s="271"/>
      <c r="AZ82" s="274"/>
      <c r="BA82" s="277"/>
      <c r="BB82" s="274"/>
      <c r="BC82" s="280"/>
      <c r="BD82" s="277"/>
    </row>
    <row r="83" spans="1:61" s="265" customFormat="1" ht="24" customHeight="1" x14ac:dyDescent="0.2">
      <c r="A83" s="250"/>
      <c r="B83" s="251"/>
      <c r="C83" s="251"/>
      <c r="D83" s="251"/>
      <c r="E83" s="251"/>
      <c r="F83" s="252"/>
      <c r="G83" s="251"/>
      <c r="H83" s="251"/>
      <c r="I83" s="251"/>
      <c r="J83" s="253"/>
      <c r="K83" s="252"/>
      <c r="L83" s="254"/>
      <c r="M83" s="255"/>
      <c r="N83" s="256"/>
      <c r="O83" s="255"/>
      <c r="P83" s="256"/>
      <c r="Q83" s="255"/>
      <c r="R83" s="256"/>
      <c r="S83" s="255"/>
      <c r="T83" s="256"/>
      <c r="U83" s="255"/>
      <c r="V83" s="256"/>
      <c r="W83" s="255"/>
      <c r="X83" s="256"/>
      <c r="Y83" s="255"/>
      <c r="Z83" s="256"/>
      <c r="AA83" s="257"/>
      <c r="AB83" s="257"/>
      <c r="AC83" s="258"/>
      <c r="AD83" s="257"/>
      <c r="AE83" s="257"/>
      <c r="AF83" s="257"/>
      <c r="AG83" s="257"/>
      <c r="AH83" s="257"/>
      <c r="AI83" s="259"/>
      <c r="AJ83" s="257"/>
      <c r="AK83" s="258"/>
      <c r="AL83" s="258"/>
      <c r="AM83" s="258"/>
      <c r="AN83" s="260"/>
      <c r="AO83" s="260"/>
      <c r="AP83" s="260"/>
      <c r="AQ83" s="260"/>
      <c r="AR83" s="253"/>
      <c r="AS83" s="251"/>
      <c r="AT83" s="261"/>
      <c r="AU83" s="261"/>
      <c r="AV83" s="261"/>
      <c r="AW83" s="254"/>
      <c r="AX83" s="262"/>
      <c r="AY83" s="262"/>
      <c r="AZ83" s="263"/>
      <c r="BA83" s="263"/>
      <c r="BB83" s="264"/>
      <c r="BC83" s="264"/>
      <c r="BD83" s="264"/>
    </row>
    <row r="84" spans="1:61" s="265" customFormat="1" ht="24" customHeight="1" x14ac:dyDescent="0.2">
      <c r="A84" s="250"/>
      <c r="B84" s="251"/>
      <c r="C84" s="251"/>
      <c r="D84" s="251"/>
      <c r="E84" s="251"/>
      <c r="F84" s="252"/>
      <c r="G84" s="251"/>
      <c r="H84" s="251"/>
      <c r="I84" s="251"/>
      <c r="J84" s="253"/>
      <c r="K84" s="252"/>
      <c r="L84" s="254"/>
      <c r="M84" s="255"/>
      <c r="N84" s="256"/>
      <c r="O84" s="255"/>
      <c r="P84" s="256"/>
      <c r="Q84" s="255"/>
      <c r="R84" s="256"/>
      <c r="S84" s="255"/>
      <c r="T84" s="256"/>
      <c r="U84" s="255"/>
      <c r="V84" s="256"/>
      <c r="W84" s="255"/>
      <c r="X84" s="256"/>
      <c r="Y84" s="255"/>
      <c r="Z84" s="256"/>
      <c r="AA84" s="257"/>
      <c r="AB84" s="257"/>
      <c r="AC84" s="258"/>
      <c r="AD84" s="257"/>
      <c r="AE84" s="257"/>
      <c r="AF84" s="257"/>
      <c r="AG84" s="257"/>
      <c r="AH84" s="257"/>
      <c r="AI84" s="259"/>
      <c r="AJ84" s="257"/>
      <c r="AK84" s="258"/>
      <c r="AL84" s="258"/>
      <c r="AM84" s="258"/>
      <c r="AN84" s="260"/>
      <c r="AO84" s="260"/>
      <c r="AP84" s="260"/>
      <c r="AQ84" s="260"/>
      <c r="AR84" s="253"/>
      <c r="AS84" s="251"/>
      <c r="AT84" s="261"/>
      <c r="AU84" s="261"/>
      <c r="AV84" s="261"/>
      <c r="AW84" s="254"/>
      <c r="AX84" s="262"/>
      <c r="AY84" s="262"/>
      <c r="AZ84" s="263"/>
      <c r="BA84" s="263"/>
      <c r="BB84" s="264"/>
      <c r="BC84" s="264"/>
      <c r="BD84" s="264"/>
    </row>
    <row r="85" spans="1:61" ht="21" customHeight="1" x14ac:dyDescent="0.2">
      <c r="A85" s="267" t="s">
        <v>666</v>
      </c>
      <c r="B85" s="267"/>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267"/>
      <c r="BA85" s="267"/>
      <c r="BB85" s="267"/>
      <c r="BC85" s="267"/>
      <c r="BD85" s="267"/>
      <c r="BE85" s="267"/>
      <c r="BF85" s="267"/>
      <c r="BG85" s="267"/>
      <c r="BH85" s="267"/>
      <c r="BI85" s="267"/>
    </row>
    <row r="86" spans="1:61" ht="21" customHeight="1" x14ac:dyDescent="0.2">
      <c r="A86" s="267" t="s">
        <v>667</v>
      </c>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267"/>
      <c r="AY86" s="267"/>
      <c r="AZ86" s="267"/>
      <c r="BA86" s="267"/>
      <c r="BB86" s="267"/>
      <c r="BC86" s="267"/>
      <c r="BD86" s="267"/>
      <c r="BE86" s="267"/>
      <c r="BF86" s="267"/>
      <c r="BG86" s="267"/>
      <c r="BH86" s="267"/>
      <c r="BI86" s="267"/>
    </row>
    <row r="87" spans="1:61" ht="21" customHeight="1" x14ac:dyDescent="0.2">
      <c r="A87" s="267" t="s">
        <v>668</v>
      </c>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7"/>
      <c r="AY87" s="267"/>
      <c r="AZ87" s="267"/>
      <c r="BA87" s="267"/>
      <c r="BB87" s="267"/>
      <c r="BC87" s="267"/>
      <c r="BD87" s="267"/>
      <c r="BE87" s="267"/>
      <c r="BF87" s="267"/>
      <c r="BG87" s="267"/>
      <c r="BH87" s="267"/>
      <c r="BI87" s="267"/>
    </row>
  </sheetData>
  <sheetProtection formatCells="0" formatColumns="0" formatRows="0" insertHyperlinks="0" sort="0" autoFilter="0" pivotTables="0"/>
  <protectedRanges>
    <protectedRange sqref="AS18:AS21 AS13:AS16 AS57 AS60:AS63 AS71:AS72 AS74 AS77 AS79:AS80 AS23:AS41" name="Rango1"/>
    <protectedRange sqref="AS45:AS49" name="Rango1_1_1"/>
    <protectedRange sqref="AS50:AS52" name="Rango1_19"/>
    <protectedRange sqref="AS53" name="Rango1_20"/>
    <protectedRange sqref="AS59" name="Rango1_2_2"/>
    <protectedRange sqref="AS66:AS69" name="Rango1_1_4"/>
    <protectedRange sqref="AS70" name="Rango1_23"/>
  </protectedRanges>
  <autoFilter ref="A13:WXK82">
    <filterColumn colId="34" showButton="0"/>
  </autoFilter>
  <dataConsolidate/>
  <mergeCells count="497">
    <mergeCell ref="AZ6:BA6"/>
    <mergeCell ref="BB6:BD6"/>
    <mergeCell ref="A7:A13"/>
    <mergeCell ref="B7:B13"/>
    <mergeCell ref="C7:C13"/>
    <mergeCell ref="D7:D13"/>
    <mergeCell ref="E7:E13"/>
    <mergeCell ref="A2:B4"/>
    <mergeCell ref="C2:BA4"/>
    <mergeCell ref="BB2:BD2"/>
    <mergeCell ref="BB3:BD3"/>
    <mergeCell ref="BB4:BD4"/>
    <mergeCell ref="A5:BD5"/>
    <mergeCell ref="AS7:AY7"/>
    <mergeCell ref="H8:J8"/>
    <mergeCell ref="K8:L12"/>
    <mergeCell ref="M8:AB9"/>
    <mergeCell ref="AC8:AD9"/>
    <mergeCell ref="AE8:AE13"/>
    <mergeCell ref="A6:B6"/>
    <mergeCell ref="C6:G6"/>
    <mergeCell ref="H6:AY6"/>
    <mergeCell ref="AZ8:AZ13"/>
    <mergeCell ref="BA8:BA13"/>
    <mergeCell ref="BB8:BB13"/>
    <mergeCell ref="BC8:BC13"/>
    <mergeCell ref="BD8:BD13"/>
    <mergeCell ref="AQ8:AQ13"/>
    <mergeCell ref="AS8:AS13"/>
    <mergeCell ref="AT8:AT13"/>
    <mergeCell ref="AU8:AU13"/>
    <mergeCell ref="AV8:AV13"/>
    <mergeCell ref="AW8:AW13"/>
    <mergeCell ref="AH11:AH13"/>
    <mergeCell ref="AX12:AX13"/>
    <mergeCell ref="AY12:AY13"/>
    <mergeCell ref="U11:U13"/>
    <mergeCell ref="W11:W13"/>
    <mergeCell ref="X11:X13"/>
    <mergeCell ref="Y11:Y13"/>
    <mergeCell ref="AA11:AA13"/>
    <mergeCell ref="AB11:AB13"/>
    <mergeCell ref="AM9:AM13"/>
    <mergeCell ref="V10:V13"/>
    <mergeCell ref="Z10:Z13"/>
    <mergeCell ref="AA10:AB10"/>
    <mergeCell ref="AC10:AD10"/>
    <mergeCell ref="AX8:AY11"/>
    <mergeCell ref="AF8:AH10"/>
    <mergeCell ref="AI8:AJ13"/>
    <mergeCell ref="AK8:AK13"/>
    <mergeCell ref="AL8:AL13"/>
    <mergeCell ref="AN8:AO9"/>
    <mergeCell ref="AP8:AP13"/>
    <mergeCell ref="AN10:AN13"/>
    <mergeCell ref="AO10:AO13"/>
    <mergeCell ref="A16:A17"/>
    <mergeCell ref="B16:B17"/>
    <mergeCell ref="C16:C17"/>
    <mergeCell ref="D16:D17"/>
    <mergeCell ref="E16:E17"/>
    <mergeCell ref="G16:G17"/>
    <mergeCell ref="AC11:AC13"/>
    <mergeCell ref="AD11:AD13"/>
    <mergeCell ref="AF11:AF13"/>
    <mergeCell ref="M11:M13"/>
    <mergeCell ref="N11:N13"/>
    <mergeCell ref="O11:O13"/>
    <mergeCell ref="P11:P13"/>
    <mergeCell ref="Q11:Q13"/>
    <mergeCell ref="S11:S13"/>
    <mergeCell ref="H9:H13"/>
    <mergeCell ref="I9:I13"/>
    <mergeCell ref="M10:O10"/>
    <mergeCell ref="R10:R13"/>
    <mergeCell ref="T10:T13"/>
    <mergeCell ref="F7:F13"/>
    <mergeCell ref="G7:G13"/>
    <mergeCell ref="H7:J7"/>
    <mergeCell ref="K7:AQ7"/>
    <mergeCell ref="AV16:AV17"/>
    <mergeCell ref="AW16:AW17"/>
    <mergeCell ref="AL16:AL17"/>
    <mergeCell ref="AM16:AM17"/>
    <mergeCell ref="AN16:AN17"/>
    <mergeCell ref="AO16:AO17"/>
    <mergeCell ref="AP16:AP17"/>
    <mergeCell ref="AQ16:AQ17"/>
    <mergeCell ref="H16:H17"/>
    <mergeCell ref="I16:I17"/>
    <mergeCell ref="J16:J17"/>
    <mergeCell ref="AI16:AI17"/>
    <mergeCell ref="AJ16:AJ17"/>
    <mergeCell ref="AK16:AK17"/>
    <mergeCell ref="AK21:AK22"/>
    <mergeCell ref="AL21:AL22"/>
    <mergeCell ref="AM21:AM22"/>
    <mergeCell ref="AN21:AN22"/>
    <mergeCell ref="BD16:BD17"/>
    <mergeCell ref="A21:A22"/>
    <mergeCell ref="B21:B22"/>
    <mergeCell ref="C21:C22"/>
    <mergeCell ref="D21:D22"/>
    <mergeCell ref="E21:E22"/>
    <mergeCell ref="G21:G22"/>
    <mergeCell ref="H21:H22"/>
    <mergeCell ref="I21:I22"/>
    <mergeCell ref="J21:J22"/>
    <mergeCell ref="AX16:AX17"/>
    <mergeCell ref="AY16:AY17"/>
    <mergeCell ref="AZ16:AZ17"/>
    <mergeCell ref="BA16:BA17"/>
    <mergeCell ref="BB16:BB17"/>
    <mergeCell ref="BC16:BC17"/>
    <mergeCell ref="AR16:AR17"/>
    <mergeCell ref="AS16:AS17"/>
    <mergeCell ref="AT16:AT17"/>
    <mergeCell ref="AU16:AU17"/>
    <mergeCell ref="BA21:BA22"/>
    <mergeCell ref="BB21:BB22"/>
    <mergeCell ref="BC21:BC22"/>
    <mergeCell ref="BD21:BD22"/>
    <mergeCell ref="A26:A40"/>
    <mergeCell ref="B26:B40"/>
    <mergeCell ref="C26:C40"/>
    <mergeCell ref="D26:D40"/>
    <mergeCell ref="E26:E40"/>
    <mergeCell ref="F26:F40"/>
    <mergeCell ref="AU21:AU22"/>
    <mergeCell ref="AV21:AV22"/>
    <mergeCell ref="AW21:AW22"/>
    <mergeCell ref="AX21:AX22"/>
    <mergeCell ref="AY21:AY22"/>
    <mergeCell ref="AZ21:AZ22"/>
    <mergeCell ref="AO21:AO22"/>
    <mergeCell ref="AP21:AP22"/>
    <mergeCell ref="AQ21:AQ22"/>
    <mergeCell ref="AR21:AR22"/>
    <mergeCell ref="AS21:AS22"/>
    <mergeCell ref="AT21:AT22"/>
    <mergeCell ref="AI21:AI22"/>
    <mergeCell ref="AJ21:AJ22"/>
    <mergeCell ref="AV26:AV40"/>
    <mergeCell ref="AW26:AW40"/>
    <mergeCell ref="AX26:AX40"/>
    <mergeCell ref="AY26:AY40"/>
    <mergeCell ref="A41:A43"/>
    <mergeCell ref="B41:B43"/>
    <mergeCell ref="C41:C43"/>
    <mergeCell ref="D41:D43"/>
    <mergeCell ref="E41:E43"/>
    <mergeCell ref="G41:G43"/>
    <mergeCell ref="AP26:AP40"/>
    <mergeCell ref="AQ26:AQ40"/>
    <mergeCell ref="AR26:AR40"/>
    <mergeCell ref="AS26:AS40"/>
    <mergeCell ref="AT26:AT40"/>
    <mergeCell ref="AU26:AU40"/>
    <mergeCell ref="G26:G40"/>
    <mergeCell ref="H26:H40"/>
    <mergeCell ref="I26:I40"/>
    <mergeCell ref="J26:J40"/>
    <mergeCell ref="K26:K40"/>
    <mergeCell ref="L26:L40"/>
    <mergeCell ref="BB41:BB43"/>
    <mergeCell ref="BC41:BC43"/>
    <mergeCell ref="BD41:BD43"/>
    <mergeCell ref="AR41:AR43"/>
    <mergeCell ref="AS41:AS43"/>
    <mergeCell ref="AU41:AU43"/>
    <mergeCell ref="AV41:AV43"/>
    <mergeCell ref="AW41:AW43"/>
    <mergeCell ref="AX41:AX43"/>
    <mergeCell ref="A45:A49"/>
    <mergeCell ref="B45:B49"/>
    <mergeCell ref="C45:C49"/>
    <mergeCell ref="D45:D49"/>
    <mergeCell ref="E45:E49"/>
    <mergeCell ref="G45:G49"/>
    <mergeCell ref="AY41:AY43"/>
    <mergeCell ref="AZ41:AZ43"/>
    <mergeCell ref="BA41:BA43"/>
    <mergeCell ref="AL41:AL43"/>
    <mergeCell ref="AM41:AM43"/>
    <mergeCell ref="AN41:AN43"/>
    <mergeCell ref="AO41:AO43"/>
    <mergeCell ref="AP41:AP43"/>
    <mergeCell ref="AQ41:AQ43"/>
    <mergeCell ref="H41:H43"/>
    <mergeCell ref="I41:I43"/>
    <mergeCell ref="J41:J43"/>
    <mergeCell ref="AI41:AI43"/>
    <mergeCell ref="AJ41:AJ43"/>
    <mergeCell ref="AK41:AK43"/>
    <mergeCell ref="AV45:AV49"/>
    <mergeCell ref="AW45:AW49"/>
    <mergeCell ref="AL45:AL49"/>
    <mergeCell ref="AM45:AM49"/>
    <mergeCell ref="AN45:AN49"/>
    <mergeCell ref="AO45:AO49"/>
    <mergeCell ref="AP45:AP49"/>
    <mergeCell ref="AQ45:AQ49"/>
    <mergeCell ref="H45:H49"/>
    <mergeCell ref="I45:I49"/>
    <mergeCell ref="J45:J49"/>
    <mergeCell ref="AI45:AI49"/>
    <mergeCell ref="AJ45:AJ49"/>
    <mergeCell ref="AK45:AK49"/>
    <mergeCell ref="AK50:AK52"/>
    <mergeCell ref="AL50:AL52"/>
    <mergeCell ref="AM50:AM52"/>
    <mergeCell ref="AN50:AN52"/>
    <mergeCell ref="BD45:BD49"/>
    <mergeCell ref="A50:A52"/>
    <mergeCell ref="B50:B52"/>
    <mergeCell ref="C50:C52"/>
    <mergeCell ref="D50:D52"/>
    <mergeCell ref="E50:E52"/>
    <mergeCell ref="G50:G52"/>
    <mergeCell ref="H50:H52"/>
    <mergeCell ref="I50:I52"/>
    <mergeCell ref="J50:J52"/>
    <mergeCell ref="AX45:AX49"/>
    <mergeCell ref="AY45:AY49"/>
    <mergeCell ref="AZ45:AZ49"/>
    <mergeCell ref="BA45:BA49"/>
    <mergeCell ref="BB45:BB49"/>
    <mergeCell ref="BC45:BC49"/>
    <mergeCell ref="AR45:AR49"/>
    <mergeCell ref="AS45:AS49"/>
    <mergeCell ref="AT45:AT49"/>
    <mergeCell ref="AU45:AU49"/>
    <mergeCell ref="BB50:BB52"/>
    <mergeCell ref="BC50:BC52"/>
    <mergeCell ref="BD50:BD52"/>
    <mergeCell ref="A53:A55"/>
    <mergeCell ref="B53:B55"/>
    <mergeCell ref="C53:C55"/>
    <mergeCell ref="D53:D55"/>
    <mergeCell ref="E53:E55"/>
    <mergeCell ref="G53:G55"/>
    <mergeCell ref="H53:H55"/>
    <mergeCell ref="AV50:AV52"/>
    <mergeCell ref="AW50:AW52"/>
    <mergeCell ref="AX50:AX52"/>
    <mergeCell ref="AY50:AY52"/>
    <mergeCell ref="AZ50:AZ52"/>
    <mergeCell ref="BA50:BA52"/>
    <mergeCell ref="AO50:AO52"/>
    <mergeCell ref="AP50:AP52"/>
    <mergeCell ref="AQ50:AQ52"/>
    <mergeCell ref="AR50:AR52"/>
    <mergeCell ref="AS50:AS52"/>
    <mergeCell ref="AU50:AU52"/>
    <mergeCell ref="AI50:AI52"/>
    <mergeCell ref="AJ50:AJ52"/>
    <mergeCell ref="AM53:AM55"/>
    <mergeCell ref="AN53:AN55"/>
    <mergeCell ref="AO53:AO55"/>
    <mergeCell ref="AP53:AP55"/>
    <mergeCell ref="AQ53:AQ55"/>
    <mergeCell ref="AR53:AR55"/>
    <mergeCell ref="I53:I55"/>
    <mergeCell ref="J53:J55"/>
    <mergeCell ref="AI53:AI55"/>
    <mergeCell ref="AJ53:AJ55"/>
    <mergeCell ref="AK53:AK55"/>
    <mergeCell ref="AL53:AL55"/>
    <mergeCell ref="AY53:AY55"/>
    <mergeCell ref="AZ53:AZ55"/>
    <mergeCell ref="BA53:BA55"/>
    <mergeCell ref="BB53:BB55"/>
    <mergeCell ref="BC53:BC55"/>
    <mergeCell ref="BD53:BD55"/>
    <mergeCell ref="AS53:AS55"/>
    <mergeCell ref="AT53:AT55"/>
    <mergeCell ref="AU53:AU55"/>
    <mergeCell ref="AV53:AV55"/>
    <mergeCell ref="AW53:AW55"/>
    <mergeCell ref="AX53:AX55"/>
    <mergeCell ref="AI57:AI58"/>
    <mergeCell ref="AJ57:AJ58"/>
    <mergeCell ref="AK57:AK58"/>
    <mergeCell ref="A57:A58"/>
    <mergeCell ref="B57:B58"/>
    <mergeCell ref="C57:C58"/>
    <mergeCell ref="D57:D58"/>
    <mergeCell ref="E57:E58"/>
    <mergeCell ref="G57:G58"/>
    <mergeCell ref="D60:D65"/>
    <mergeCell ref="E60:E65"/>
    <mergeCell ref="G60:G65"/>
    <mergeCell ref="AY57:AY58"/>
    <mergeCell ref="AZ57:AZ58"/>
    <mergeCell ref="BA57:BA58"/>
    <mergeCell ref="BB57:BB58"/>
    <mergeCell ref="BC57:BC58"/>
    <mergeCell ref="BD57:BD58"/>
    <mergeCell ref="AR57:AR58"/>
    <mergeCell ref="AS57:AS58"/>
    <mergeCell ref="AU57:AU58"/>
    <mergeCell ref="AV57:AV58"/>
    <mergeCell ref="AW57:AW58"/>
    <mergeCell ref="AX57:AX58"/>
    <mergeCell ref="AL57:AL58"/>
    <mergeCell ref="AM57:AM58"/>
    <mergeCell ref="AN57:AN58"/>
    <mergeCell ref="AO57:AO58"/>
    <mergeCell ref="AP57:AP58"/>
    <mergeCell ref="AQ57:AQ58"/>
    <mergeCell ref="H57:H58"/>
    <mergeCell ref="I57:I58"/>
    <mergeCell ref="J57:J58"/>
    <mergeCell ref="BB60:BB65"/>
    <mergeCell ref="BC60:BC65"/>
    <mergeCell ref="BD60:BD65"/>
    <mergeCell ref="AR60:AR65"/>
    <mergeCell ref="AS60:AS65"/>
    <mergeCell ref="AU60:AU65"/>
    <mergeCell ref="AV60:AV65"/>
    <mergeCell ref="AW60:AW65"/>
    <mergeCell ref="AX60:AX65"/>
    <mergeCell ref="A66:A69"/>
    <mergeCell ref="B66:B69"/>
    <mergeCell ref="C66:C69"/>
    <mergeCell ref="D66:D69"/>
    <mergeCell ref="E66:E69"/>
    <mergeCell ref="G66:G69"/>
    <mergeCell ref="AY60:AY65"/>
    <mergeCell ref="AZ60:AZ65"/>
    <mergeCell ref="BA60:BA65"/>
    <mergeCell ref="AL60:AL65"/>
    <mergeCell ref="AM60:AM65"/>
    <mergeCell ref="AN60:AN65"/>
    <mergeCell ref="AO60:AO65"/>
    <mergeCell ref="AP60:AP65"/>
    <mergeCell ref="AQ60:AQ65"/>
    <mergeCell ref="H60:H65"/>
    <mergeCell ref="I60:I65"/>
    <mergeCell ref="J60:J65"/>
    <mergeCell ref="AI60:AI65"/>
    <mergeCell ref="AJ60:AJ65"/>
    <mergeCell ref="AK60:AK65"/>
    <mergeCell ref="A60:A65"/>
    <mergeCell ref="B60:B65"/>
    <mergeCell ref="C60:C65"/>
    <mergeCell ref="AW66:AW69"/>
    <mergeCell ref="AL66:AL69"/>
    <mergeCell ref="AM66:AM69"/>
    <mergeCell ref="AN66:AN69"/>
    <mergeCell ref="AO66:AO69"/>
    <mergeCell ref="AP66:AP69"/>
    <mergeCell ref="AQ66:AQ69"/>
    <mergeCell ref="H66:H69"/>
    <mergeCell ref="I66:I69"/>
    <mergeCell ref="J66:J69"/>
    <mergeCell ref="AI66:AI69"/>
    <mergeCell ref="AJ66:AJ69"/>
    <mergeCell ref="AK66:AK69"/>
    <mergeCell ref="AJ72:AJ73"/>
    <mergeCell ref="AK72:AK73"/>
    <mergeCell ref="AL72:AL73"/>
    <mergeCell ref="BD66:BD69"/>
    <mergeCell ref="A72:A73"/>
    <mergeCell ref="B72:B73"/>
    <mergeCell ref="C72:C73"/>
    <mergeCell ref="D72:D73"/>
    <mergeCell ref="E72:E73"/>
    <mergeCell ref="G72:G73"/>
    <mergeCell ref="H72:H73"/>
    <mergeCell ref="I72:I73"/>
    <mergeCell ref="J72:J73"/>
    <mergeCell ref="AX66:AX69"/>
    <mergeCell ref="AY66:AY69"/>
    <mergeCell ref="AZ66:AZ69"/>
    <mergeCell ref="BA66:BA69"/>
    <mergeCell ref="BB66:BB69"/>
    <mergeCell ref="BC66:BC69"/>
    <mergeCell ref="AR66:AR69"/>
    <mergeCell ref="AS66:AS69"/>
    <mergeCell ref="AT66:AT69"/>
    <mergeCell ref="AU66:AU69"/>
    <mergeCell ref="AV66:AV69"/>
    <mergeCell ref="D74:D76"/>
    <mergeCell ref="E74:E76"/>
    <mergeCell ref="G74:G76"/>
    <mergeCell ref="AY72:AY73"/>
    <mergeCell ref="AZ72:AZ73"/>
    <mergeCell ref="BA72:BA73"/>
    <mergeCell ref="BB72:BB73"/>
    <mergeCell ref="BC72:BC73"/>
    <mergeCell ref="BD72:BD73"/>
    <mergeCell ref="AS72:AS73"/>
    <mergeCell ref="AT72:AT73"/>
    <mergeCell ref="AU72:AU73"/>
    <mergeCell ref="AV72:AV73"/>
    <mergeCell ref="AW72:AW73"/>
    <mergeCell ref="AX72:AX73"/>
    <mergeCell ref="AM72:AM73"/>
    <mergeCell ref="AN72:AN73"/>
    <mergeCell ref="AO72:AO73"/>
    <mergeCell ref="AP72:AP73"/>
    <mergeCell ref="AQ72:AQ73"/>
    <mergeCell ref="AR72:AR73"/>
    <mergeCell ref="K72:K73"/>
    <mergeCell ref="L72:L73"/>
    <mergeCell ref="AI72:AI73"/>
    <mergeCell ref="BB74:BB76"/>
    <mergeCell ref="BC74:BC76"/>
    <mergeCell ref="BD74:BD76"/>
    <mergeCell ref="AR74:AR76"/>
    <mergeCell ref="AS74:AS76"/>
    <mergeCell ref="AU74:AU76"/>
    <mergeCell ref="AV74:AV76"/>
    <mergeCell ref="AW74:AW76"/>
    <mergeCell ref="AX74:AX76"/>
    <mergeCell ref="A77:A78"/>
    <mergeCell ref="B77:B78"/>
    <mergeCell ref="C77:C78"/>
    <mergeCell ref="D77:D78"/>
    <mergeCell ref="E77:E78"/>
    <mergeCell ref="G77:G78"/>
    <mergeCell ref="AY74:AY76"/>
    <mergeCell ref="AZ74:AZ76"/>
    <mergeCell ref="BA74:BA76"/>
    <mergeCell ref="AL74:AL76"/>
    <mergeCell ref="AM74:AM76"/>
    <mergeCell ref="AN74:AN76"/>
    <mergeCell ref="AO74:AO76"/>
    <mergeCell ref="AP74:AP76"/>
    <mergeCell ref="AQ74:AQ76"/>
    <mergeCell ref="H74:H76"/>
    <mergeCell ref="I74:I76"/>
    <mergeCell ref="J74:J76"/>
    <mergeCell ref="AI74:AI76"/>
    <mergeCell ref="AJ74:AJ76"/>
    <mergeCell ref="AK74:AK76"/>
    <mergeCell ref="A74:A76"/>
    <mergeCell ref="B74:B76"/>
    <mergeCell ref="C74:C76"/>
    <mergeCell ref="AL77:AL78"/>
    <mergeCell ref="AM77:AM78"/>
    <mergeCell ref="AN77:AN78"/>
    <mergeCell ref="AO77:AO78"/>
    <mergeCell ref="AP77:AP78"/>
    <mergeCell ref="AQ77:AQ78"/>
    <mergeCell ref="H77:H78"/>
    <mergeCell ref="I77:I78"/>
    <mergeCell ref="J77:J78"/>
    <mergeCell ref="AI77:AI78"/>
    <mergeCell ref="AJ77:AJ78"/>
    <mergeCell ref="AK77:AK78"/>
    <mergeCell ref="AY77:AY78"/>
    <mergeCell ref="AZ77:AZ78"/>
    <mergeCell ref="BA77:BA78"/>
    <mergeCell ref="BB77:BB78"/>
    <mergeCell ref="BC77:BC78"/>
    <mergeCell ref="BD77:BD78"/>
    <mergeCell ref="AR77:AR78"/>
    <mergeCell ref="AS77:AS78"/>
    <mergeCell ref="AU77:AU78"/>
    <mergeCell ref="AV77:AV78"/>
    <mergeCell ref="AW77:AW78"/>
    <mergeCell ref="AX77:AX78"/>
    <mergeCell ref="AI79:AI82"/>
    <mergeCell ref="AJ79:AJ82"/>
    <mergeCell ref="AK79:AK82"/>
    <mergeCell ref="A79:A82"/>
    <mergeCell ref="B79:B82"/>
    <mergeCell ref="C79:C82"/>
    <mergeCell ref="D79:D82"/>
    <mergeCell ref="E79:E82"/>
    <mergeCell ref="G79:G82"/>
    <mergeCell ref="A85:BI85"/>
    <mergeCell ref="A86:BI86"/>
    <mergeCell ref="A87:BI87"/>
    <mergeCell ref="AY79:AY82"/>
    <mergeCell ref="AZ79:AZ82"/>
    <mergeCell ref="BA79:BA82"/>
    <mergeCell ref="BB79:BB82"/>
    <mergeCell ref="BC79:BC82"/>
    <mergeCell ref="BD79:BD82"/>
    <mergeCell ref="AR79:AR82"/>
    <mergeCell ref="AS79:AS82"/>
    <mergeCell ref="AU79:AU82"/>
    <mergeCell ref="AV79:AV82"/>
    <mergeCell ref="AW79:AW82"/>
    <mergeCell ref="AX79:AX82"/>
    <mergeCell ref="AL79:AL82"/>
    <mergeCell ref="AM79:AM82"/>
    <mergeCell ref="AN79:AN82"/>
    <mergeCell ref="AO79:AO82"/>
    <mergeCell ref="AP79:AP82"/>
    <mergeCell ref="AQ79:AQ82"/>
    <mergeCell ref="H79:H82"/>
    <mergeCell ref="I79:I82"/>
    <mergeCell ref="J79:J82"/>
  </mergeCells>
  <conditionalFormatting sqref="J14 AR14:AR26">
    <cfRule type="cellIs" dxfId="171" priority="169" operator="equal">
      <formula>"Extrema"</formula>
    </cfRule>
    <cfRule type="cellIs" dxfId="170" priority="170" operator="equal">
      <formula>"Alta"</formula>
    </cfRule>
    <cfRule type="cellIs" dxfId="169" priority="171" operator="equal">
      <formula>"Moderada"</formula>
    </cfRule>
    <cfRule type="cellIs" dxfId="168" priority="172" operator="equal">
      <formula>"Baja"</formula>
    </cfRule>
  </conditionalFormatting>
  <conditionalFormatting sqref="J15">
    <cfRule type="cellIs" dxfId="167" priority="165" operator="equal">
      <formula>"Extrema"</formula>
    </cfRule>
    <cfRule type="cellIs" dxfId="166" priority="166" operator="equal">
      <formula>"Alta"</formula>
    </cfRule>
    <cfRule type="cellIs" dxfId="165" priority="167" operator="equal">
      <formula>"Moderada"</formula>
    </cfRule>
    <cfRule type="cellIs" dxfId="164" priority="168" operator="equal">
      <formula>"Baja"</formula>
    </cfRule>
  </conditionalFormatting>
  <conditionalFormatting sqref="J16:J17">
    <cfRule type="cellIs" dxfId="163" priority="161" operator="equal">
      <formula>"Extrema"</formula>
    </cfRule>
    <cfRule type="cellIs" dxfId="162" priority="162" operator="equal">
      <formula>"Alta"</formula>
    </cfRule>
    <cfRule type="cellIs" dxfId="161" priority="163" operator="equal">
      <formula>"Moderada"</formula>
    </cfRule>
    <cfRule type="cellIs" dxfId="160" priority="164" operator="equal">
      <formula>"Baja"</formula>
    </cfRule>
  </conditionalFormatting>
  <conditionalFormatting sqref="J18">
    <cfRule type="cellIs" dxfId="159" priority="157" operator="equal">
      <formula>"Extrema"</formula>
    </cfRule>
    <cfRule type="cellIs" dxfId="158" priority="158" operator="equal">
      <formula>"Alta"</formula>
    </cfRule>
    <cfRule type="cellIs" dxfId="157" priority="159" operator="equal">
      <formula>"Moderada"</formula>
    </cfRule>
    <cfRule type="cellIs" dxfId="156" priority="160" operator="equal">
      <formula>"Baja"</formula>
    </cfRule>
  </conditionalFormatting>
  <conditionalFormatting sqref="J19">
    <cfRule type="cellIs" dxfId="155" priority="153" operator="equal">
      <formula>"Extrema"</formula>
    </cfRule>
    <cfRule type="cellIs" dxfId="154" priority="154" operator="equal">
      <formula>"Alta"</formula>
    </cfRule>
    <cfRule type="cellIs" dxfId="153" priority="155" operator="equal">
      <formula>"Moderada"</formula>
    </cfRule>
    <cfRule type="cellIs" dxfId="152" priority="156" operator="equal">
      <formula>"Baja"</formula>
    </cfRule>
  </conditionalFormatting>
  <conditionalFormatting sqref="J20">
    <cfRule type="cellIs" dxfId="151" priority="149" operator="equal">
      <formula>"Extrema"</formula>
    </cfRule>
    <cfRule type="cellIs" dxfId="150" priority="150" operator="equal">
      <formula>"Alta"</formula>
    </cfRule>
    <cfRule type="cellIs" dxfId="149" priority="151" operator="equal">
      <formula>"Moderada"</formula>
    </cfRule>
    <cfRule type="cellIs" dxfId="148" priority="152" operator="equal">
      <formula>"Baja"</formula>
    </cfRule>
  </conditionalFormatting>
  <conditionalFormatting sqref="J21:J22">
    <cfRule type="cellIs" dxfId="147" priority="145" operator="equal">
      <formula>"Extrema"</formula>
    </cfRule>
    <cfRule type="cellIs" dxfId="146" priority="146" operator="equal">
      <formula>"Alta"</formula>
    </cfRule>
    <cfRule type="cellIs" dxfId="145" priority="147" operator="equal">
      <formula>"Moderada"</formula>
    </cfRule>
    <cfRule type="cellIs" dxfId="144" priority="148" operator="equal">
      <formula>"Baja"</formula>
    </cfRule>
  </conditionalFormatting>
  <conditionalFormatting sqref="J23">
    <cfRule type="cellIs" dxfId="143" priority="141" operator="equal">
      <formula>"Extrema"</formula>
    </cfRule>
    <cfRule type="cellIs" dxfId="142" priority="142" operator="equal">
      <formula>"Alta"</formula>
    </cfRule>
    <cfRule type="cellIs" dxfId="141" priority="143" operator="equal">
      <formula>"Moderada"</formula>
    </cfRule>
    <cfRule type="cellIs" dxfId="140" priority="144" operator="equal">
      <formula>"Baja"</formula>
    </cfRule>
  </conditionalFormatting>
  <conditionalFormatting sqref="J24">
    <cfRule type="cellIs" dxfId="139" priority="137" operator="equal">
      <formula>"Extrema"</formula>
    </cfRule>
    <cfRule type="cellIs" dxfId="138" priority="138" operator="equal">
      <formula>"Alta"</formula>
    </cfRule>
    <cfRule type="cellIs" dxfId="137" priority="139" operator="equal">
      <formula>"Moderada"</formula>
    </cfRule>
    <cfRule type="cellIs" dxfId="136" priority="140" operator="equal">
      <formula>"Baja"</formula>
    </cfRule>
  </conditionalFormatting>
  <conditionalFormatting sqref="J25">
    <cfRule type="cellIs" dxfId="135" priority="133" operator="equal">
      <formula>"Extrema"</formula>
    </cfRule>
    <cfRule type="cellIs" dxfId="134" priority="134" operator="equal">
      <formula>"Alta"</formula>
    </cfRule>
    <cfRule type="cellIs" dxfId="133" priority="135" operator="equal">
      <formula>"Moderada"</formula>
    </cfRule>
    <cfRule type="cellIs" dxfId="132" priority="136" operator="equal">
      <formula>"Baja"</formula>
    </cfRule>
  </conditionalFormatting>
  <conditionalFormatting sqref="J26">
    <cfRule type="cellIs" dxfId="131" priority="129" operator="equal">
      <formula>"Extrema"</formula>
    </cfRule>
    <cfRule type="cellIs" dxfId="130" priority="130" operator="equal">
      <formula>"Alta"</formula>
    </cfRule>
    <cfRule type="cellIs" dxfId="129" priority="131" operator="equal">
      <formula>"Moderada"</formula>
    </cfRule>
    <cfRule type="cellIs" dxfId="128" priority="132" operator="equal">
      <formula>"Baja"</formula>
    </cfRule>
  </conditionalFormatting>
  <conditionalFormatting sqref="AR41:AR42">
    <cfRule type="cellIs" dxfId="127" priority="125" operator="equal">
      <formula>"Extrema"</formula>
    </cfRule>
    <cfRule type="cellIs" dxfId="126" priority="126" operator="equal">
      <formula>"Alta"</formula>
    </cfRule>
    <cfRule type="cellIs" dxfId="125" priority="127" operator="equal">
      <formula>"Moderada"</formula>
    </cfRule>
    <cfRule type="cellIs" dxfId="124" priority="128" operator="equal">
      <formula>"Baja"</formula>
    </cfRule>
  </conditionalFormatting>
  <conditionalFormatting sqref="J41:J42">
    <cfRule type="cellIs" dxfId="123" priority="121" operator="equal">
      <formula>"Extrema"</formula>
    </cfRule>
    <cfRule type="cellIs" dxfId="122" priority="122" operator="equal">
      <formula>"Alta"</formula>
    </cfRule>
    <cfRule type="cellIs" dxfId="121" priority="123" operator="equal">
      <formula>"Moderada"</formula>
    </cfRule>
    <cfRule type="cellIs" dxfId="120" priority="124" operator="equal">
      <formula>"Baja"</formula>
    </cfRule>
  </conditionalFormatting>
  <conditionalFormatting sqref="AR44">
    <cfRule type="cellIs" dxfId="119" priority="117" operator="equal">
      <formula>"Extrema"</formula>
    </cfRule>
    <cfRule type="cellIs" dxfId="118" priority="118" operator="equal">
      <formula>"Alta"</formula>
    </cfRule>
    <cfRule type="cellIs" dxfId="117" priority="119" operator="equal">
      <formula>"Moderada"</formula>
    </cfRule>
    <cfRule type="cellIs" dxfId="116" priority="120" operator="equal">
      <formula>"Baja"</formula>
    </cfRule>
  </conditionalFormatting>
  <conditionalFormatting sqref="J44">
    <cfRule type="cellIs" dxfId="115" priority="113" operator="equal">
      <formula>"Extrema"</formula>
    </cfRule>
    <cfRule type="cellIs" dxfId="114" priority="114" operator="equal">
      <formula>"Alta"</formula>
    </cfRule>
    <cfRule type="cellIs" dxfId="113" priority="115" operator="equal">
      <formula>"Moderada"</formula>
    </cfRule>
    <cfRule type="cellIs" dxfId="112" priority="116" operator="equal">
      <formula>"Baja"</formula>
    </cfRule>
  </conditionalFormatting>
  <conditionalFormatting sqref="AR45:AR48">
    <cfRule type="cellIs" dxfId="111" priority="109" operator="equal">
      <formula>"Extrema"</formula>
    </cfRule>
    <cfRule type="cellIs" dxfId="110" priority="110" operator="equal">
      <formula>"Alta"</formula>
    </cfRule>
    <cfRule type="cellIs" dxfId="109" priority="111" operator="equal">
      <formula>"Moderada"</formula>
    </cfRule>
    <cfRule type="cellIs" dxfId="108" priority="112" operator="equal">
      <formula>"Baja"</formula>
    </cfRule>
  </conditionalFormatting>
  <conditionalFormatting sqref="J45:J48">
    <cfRule type="cellIs" dxfId="107" priority="105" operator="equal">
      <formula>"Extrema"</formula>
    </cfRule>
    <cfRule type="cellIs" dxfId="106" priority="106" operator="equal">
      <formula>"Alta"</formula>
    </cfRule>
    <cfRule type="cellIs" dxfId="105" priority="107" operator="equal">
      <formula>"Moderada"</formula>
    </cfRule>
    <cfRule type="cellIs" dxfId="104" priority="108" operator="equal">
      <formula>"Baja"</formula>
    </cfRule>
  </conditionalFormatting>
  <conditionalFormatting sqref="AR50:AR51">
    <cfRule type="cellIs" dxfId="103" priority="101" operator="equal">
      <formula>"Extrema"</formula>
    </cfRule>
    <cfRule type="cellIs" dxfId="102" priority="102" operator="equal">
      <formula>"Alta"</formula>
    </cfRule>
    <cfRule type="cellIs" dxfId="101" priority="103" operator="equal">
      <formula>"Moderada"</formula>
    </cfRule>
    <cfRule type="cellIs" dxfId="100" priority="104" operator="equal">
      <formula>"Baja"</formula>
    </cfRule>
  </conditionalFormatting>
  <conditionalFormatting sqref="J50:J51">
    <cfRule type="cellIs" dxfId="99" priority="97" operator="equal">
      <formula>"Extrema"</formula>
    </cfRule>
    <cfRule type="cellIs" dxfId="98" priority="98" operator="equal">
      <formula>"Alta"</formula>
    </cfRule>
    <cfRule type="cellIs" dxfId="97" priority="99" operator="equal">
      <formula>"Moderada"</formula>
    </cfRule>
    <cfRule type="cellIs" dxfId="96" priority="100" operator="equal">
      <formula>"Baja"</formula>
    </cfRule>
  </conditionalFormatting>
  <conditionalFormatting sqref="AR53:AR54">
    <cfRule type="cellIs" dxfId="95" priority="93" operator="equal">
      <formula>"Extrema"</formula>
    </cfRule>
    <cfRule type="cellIs" dxfId="94" priority="94" operator="equal">
      <formula>"Alta"</formula>
    </cfRule>
    <cfRule type="cellIs" dxfId="93" priority="95" operator="equal">
      <formula>"Moderada"</formula>
    </cfRule>
    <cfRule type="cellIs" dxfId="92" priority="96" operator="equal">
      <formula>"Baja"</formula>
    </cfRule>
  </conditionalFormatting>
  <conditionalFormatting sqref="J53:J54">
    <cfRule type="cellIs" dxfId="91" priority="89" operator="equal">
      <formula>"Extrema"</formula>
    </cfRule>
    <cfRule type="cellIs" dxfId="90" priority="90" operator="equal">
      <formula>"Alta"</formula>
    </cfRule>
    <cfRule type="cellIs" dxfId="89" priority="91" operator="equal">
      <formula>"Moderada"</formula>
    </cfRule>
    <cfRule type="cellIs" dxfId="88" priority="92" operator="equal">
      <formula>"Baja"</formula>
    </cfRule>
  </conditionalFormatting>
  <conditionalFormatting sqref="AR56">
    <cfRule type="cellIs" dxfId="87" priority="85" operator="equal">
      <formula>"Extrema"</formula>
    </cfRule>
    <cfRule type="cellIs" dxfId="86" priority="86" operator="equal">
      <formula>"Alta"</formula>
    </cfRule>
    <cfRule type="cellIs" dxfId="85" priority="87" operator="equal">
      <formula>"Moderada"</formula>
    </cfRule>
    <cfRule type="cellIs" dxfId="84" priority="88" operator="equal">
      <formula>"Baja"</formula>
    </cfRule>
  </conditionalFormatting>
  <conditionalFormatting sqref="J56">
    <cfRule type="cellIs" dxfId="83" priority="81" operator="equal">
      <formula>"Extrema"</formula>
    </cfRule>
    <cfRule type="cellIs" dxfId="82" priority="82" operator="equal">
      <formula>"Alta"</formula>
    </cfRule>
    <cfRule type="cellIs" dxfId="81" priority="83" operator="equal">
      <formula>"Moderada"</formula>
    </cfRule>
    <cfRule type="cellIs" dxfId="80" priority="84" operator="equal">
      <formula>"Baja"</formula>
    </cfRule>
  </conditionalFormatting>
  <conditionalFormatting sqref="AR57:AR58">
    <cfRule type="cellIs" dxfId="79" priority="77" operator="equal">
      <formula>"Extrema"</formula>
    </cfRule>
    <cfRule type="cellIs" dxfId="78" priority="78" operator="equal">
      <formula>"Alta"</formula>
    </cfRule>
    <cfRule type="cellIs" dxfId="77" priority="79" operator="equal">
      <formula>"Moderada"</formula>
    </cfRule>
    <cfRule type="cellIs" dxfId="76" priority="80" operator="equal">
      <formula>"Baja"</formula>
    </cfRule>
  </conditionalFormatting>
  <conditionalFormatting sqref="J57:J58">
    <cfRule type="cellIs" dxfId="75" priority="73" operator="equal">
      <formula>"Extrema"</formula>
    </cfRule>
    <cfRule type="cellIs" dxfId="74" priority="74" operator="equal">
      <formula>"Alta"</formula>
    </cfRule>
    <cfRule type="cellIs" dxfId="73" priority="75" operator="equal">
      <formula>"Moderada"</formula>
    </cfRule>
    <cfRule type="cellIs" dxfId="72" priority="76" operator="equal">
      <formula>"Baja"</formula>
    </cfRule>
  </conditionalFormatting>
  <conditionalFormatting sqref="AR59">
    <cfRule type="cellIs" dxfId="71" priority="69" operator="equal">
      <formula>"Extrema"</formula>
    </cfRule>
    <cfRule type="cellIs" dxfId="70" priority="70" operator="equal">
      <formula>"Alta"</formula>
    </cfRule>
    <cfRule type="cellIs" dxfId="69" priority="71" operator="equal">
      <formula>"Moderada"</formula>
    </cfRule>
    <cfRule type="cellIs" dxfId="68" priority="72" operator="equal">
      <formula>"Baja"</formula>
    </cfRule>
  </conditionalFormatting>
  <conditionalFormatting sqref="J59">
    <cfRule type="cellIs" dxfId="67" priority="65" operator="equal">
      <formula>"Extrema"</formula>
    </cfRule>
    <cfRule type="cellIs" dxfId="66" priority="66" operator="equal">
      <formula>"Alta"</formula>
    </cfRule>
    <cfRule type="cellIs" dxfId="65" priority="67" operator="equal">
      <formula>"Moderada"</formula>
    </cfRule>
    <cfRule type="cellIs" dxfId="64" priority="68" operator="equal">
      <formula>"Baja"</formula>
    </cfRule>
  </conditionalFormatting>
  <conditionalFormatting sqref="AR60:AR64">
    <cfRule type="cellIs" dxfId="63" priority="61" operator="equal">
      <formula>"Extrema"</formula>
    </cfRule>
    <cfRule type="cellIs" dxfId="62" priority="62" operator="equal">
      <formula>"Alta"</formula>
    </cfRule>
    <cfRule type="cellIs" dxfId="61" priority="63" operator="equal">
      <formula>"Moderada"</formula>
    </cfRule>
    <cfRule type="cellIs" dxfId="60" priority="64" operator="equal">
      <formula>"Baja"</formula>
    </cfRule>
  </conditionalFormatting>
  <conditionalFormatting sqref="J60:J64">
    <cfRule type="cellIs" dxfId="59" priority="57" operator="equal">
      <formula>"Extrema"</formula>
    </cfRule>
    <cfRule type="cellIs" dxfId="58" priority="58" operator="equal">
      <formula>"Alta"</formula>
    </cfRule>
    <cfRule type="cellIs" dxfId="57" priority="59" operator="equal">
      <formula>"Moderada"</formula>
    </cfRule>
    <cfRule type="cellIs" dxfId="56" priority="60" operator="equal">
      <formula>"Baja"</formula>
    </cfRule>
  </conditionalFormatting>
  <conditionalFormatting sqref="AR66:AR68">
    <cfRule type="cellIs" dxfId="55" priority="53" operator="equal">
      <formula>"Extrema"</formula>
    </cfRule>
    <cfRule type="cellIs" dxfId="54" priority="54" operator="equal">
      <formula>"Alta"</formula>
    </cfRule>
    <cfRule type="cellIs" dxfId="53" priority="55" operator="equal">
      <formula>"Moderada"</formula>
    </cfRule>
    <cfRule type="cellIs" dxfId="52" priority="56" operator="equal">
      <formula>"Baja"</formula>
    </cfRule>
  </conditionalFormatting>
  <conditionalFormatting sqref="J66:J68">
    <cfRule type="cellIs" dxfId="51" priority="49" operator="equal">
      <formula>"Extrema"</formula>
    </cfRule>
    <cfRule type="cellIs" dxfId="50" priority="50" operator="equal">
      <formula>"Alta"</formula>
    </cfRule>
    <cfRule type="cellIs" dxfId="49" priority="51" operator="equal">
      <formula>"Moderada"</formula>
    </cfRule>
    <cfRule type="cellIs" dxfId="48" priority="52" operator="equal">
      <formula>"Baja"</formula>
    </cfRule>
  </conditionalFormatting>
  <conditionalFormatting sqref="AR70">
    <cfRule type="cellIs" dxfId="47" priority="45" operator="equal">
      <formula>"Extrema"</formula>
    </cfRule>
    <cfRule type="cellIs" dxfId="46" priority="46" operator="equal">
      <formula>"Alta"</formula>
    </cfRule>
    <cfRule type="cellIs" dxfId="45" priority="47" operator="equal">
      <formula>"Moderada"</formula>
    </cfRule>
    <cfRule type="cellIs" dxfId="44" priority="48" operator="equal">
      <formula>"Baja"</formula>
    </cfRule>
  </conditionalFormatting>
  <conditionalFormatting sqref="J70">
    <cfRule type="cellIs" dxfId="43" priority="41" operator="equal">
      <formula>"Extrema"</formula>
    </cfRule>
    <cfRule type="cellIs" dxfId="42" priority="42" operator="equal">
      <formula>"Alta"</formula>
    </cfRule>
    <cfRule type="cellIs" dxfId="41" priority="43" operator="equal">
      <formula>"Moderada"</formula>
    </cfRule>
    <cfRule type="cellIs" dxfId="40" priority="44" operator="equal">
      <formula>"Baja"</formula>
    </cfRule>
  </conditionalFormatting>
  <conditionalFormatting sqref="AR71">
    <cfRule type="cellIs" dxfId="39" priority="37" operator="equal">
      <formula>"Extrema"</formula>
    </cfRule>
    <cfRule type="cellIs" dxfId="38" priority="38" operator="equal">
      <formula>"Alta"</formula>
    </cfRule>
    <cfRule type="cellIs" dxfId="37" priority="39" operator="equal">
      <formula>"Moderada"</formula>
    </cfRule>
    <cfRule type="cellIs" dxfId="36" priority="40" operator="equal">
      <formula>"Baja"</formula>
    </cfRule>
  </conditionalFormatting>
  <conditionalFormatting sqref="J71">
    <cfRule type="cellIs" dxfId="35" priority="33" operator="equal">
      <formula>"Extrema"</formula>
    </cfRule>
    <cfRule type="cellIs" dxfId="34" priority="34" operator="equal">
      <formula>"Alta"</formula>
    </cfRule>
    <cfRule type="cellIs" dxfId="33" priority="35" operator="equal">
      <formula>"Moderada"</formula>
    </cfRule>
    <cfRule type="cellIs" dxfId="32" priority="36" operator="equal">
      <formula>"Baja"</formula>
    </cfRule>
  </conditionalFormatting>
  <conditionalFormatting sqref="AR72:AR73">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J72:J73">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AR74:AR75">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J74:J75">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AR77:AR78">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J77:J78">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AR79:AR81">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J79:J81">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AC85:AC87 Y14:Y84">
      <formula1>"Completa,Incompleta,No existe"</formula1>
    </dataValidation>
    <dataValidation type="list" allowBlank="1" showInputMessage="1" showErrorMessage="1" sqref="AA85:AA87 W14:W84">
      <formula1>"Se investigan y resuelven oportunamente,No se investigan y no se resuelven oportunamente"</formula1>
    </dataValidation>
    <dataValidation type="list" allowBlank="1" showInputMessage="1" showErrorMessage="1" sqref="Y85:Y87 U14:U84">
      <formula1>"Confiable,No confiable"</formula1>
    </dataValidation>
    <dataValidation type="list" allowBlank="1" showInputMessage="1" showErrorMessage="1" sqref="W85:W87 S14:S84">
      <formula1>"Prevenir,Detectar,No es un control"</formula1>
    </dataValidation>
    <dataValidation type="list" allowBlank="1" showInputMessage="1" showErrorMessage="1" sqref="U85:U87 Q14:Q84">
      <formula1>"Oportuna,Inoportuna"</formula1>
    </dataValidation>
    <dataValidation type="list" allowBlank="1" showInputMessage="1" showErrorMessage="1" sqref="S85:S87 O14:O84">
      <formula1>"Adecuado,Inadecuado"</formula1>
    </dataValidation>
    <dataValidation type="list" allowBlank="1" showInputMessage="1" showErrorMessage="1" sqref="Q85:Q87 M14:M84">
      <formula1>"Asignado,No asignado"</formula1>
    </dataValidation>
    <dataValidation type="list" allowBlank="1" showInputMessage="1" showErrorMessage="1" sqref="AK18:AK21 AO85:AO87 AK14:AK16 AK50 AK53 AK56:AK57 AK44:AK47 AK59:AK63 AK66:AK67 AK70:AK72 AK74:AK80 AK23:AK41">
      <formula1>"Directamente,No disminuye"</formula1>
    </dataValidation>
    <dataValidation type="list" allowBlank="1" showInputMessage="1" showErrorMessage="1" sqref="AL18:AL21 AP85:AQ87 AL14:AL16 AL50 AL53 AL56:AL57 AL44:AL47 AL59:AL63 AL66:AL67 AL70:AL72 AL74:AL80 AL23:AL41">
      <formula1>"Directamente,Indirectamente,No disminuye"</formula1>
    </dataValidation>
    <dataValidation type="list" allowBlank="1" showInputMessage="1" showErrorMessage="1" sqref="AG85:AG87 AC14:AC84">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paperSize="41" scale="28" orientation="landscape" horizontalDpi="4294967295" verticalDpi="4294967295" r:id="rId1"/>
  <headerFooter>
    <oddFooter>&amp;R&amp;"Arial,Normal"&amp;72&amp;K02-008COPIA CONTROLADA</oddFooter>
  </headerFooter>
  <rowBreaks count="3" manualBreakCount="3">
    <brk id="22" max="16383" man="1"/>
    <brk id="65" max="16383" man="1"/>
    <brk id="77" max="16383" man="1"/>
  </rowBreaks>
  <colBreaks count="1" manualBreakCount="1">
    <brk id="5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1]!controles_Haga_clic_en">
                <anchor moveWithCells="1" sizeWithCells="1">
                  <from>
                    <xdr:col>10</xdr:col>
                    <xdr:colOff>323850</xdr:colOff>
                    <xdr:row>9</xdr:row>
                    <xdr:rowOff>142875</xdr:rowOff>
                  </from>
                  <to>
                    <xdr:col>11</xdr:col>
                    <xdr:colOff>1390650</xdr:colOff>
                    <xdr:row>10</xdr:row>
                    <xdr:rowOff>219075</xdr:rowOff>
                  </to>
                </anchor>
              </controlPr>
            </control>
          </mc:Choice>
        </mc:AlternateContent>
        <mc:AlternateContent xmlns:mc="http://schemas.openxmlformats.org/markup-compatibility/2006">
          <mc:Choice Requires="x14">
            <control shapeId="6146" r:id="rId5" name="Button 2">
              <controlPr defaultSize="0" print="0" autoFill="0" autoPict="0" macro="[1]!Causas_Haga_clic_en">
                <anchor moveWithCells="1" sizeWithCells="1">
                  <from>
                    <xdr:col>5</xdr:col>
                    <xdr:colOff>285750</xdr:colOff>
                    <xdr:row>11</xdr:row>
                    <xdr:rowOff>123825</xdr:rowOff>
                  </from>
                  <to>
                    <xdr:col>5</xdr:col>
                    <xdr:colOff>1552575</xdr:colOff>
                    <xdr:row>12</xdr:row>
                    <xdr:rowOff>85725</xdr:rowOff>
                  </to>
                </anchor>
              </controlPr>
            </control>
          </mc:Choice>
        </mc:AlternateContent>
        <mc:AlternateContent xmlns:mc="http://schemas.openxmlformats.org/markup-compatibility/2006">
          <mc:Choice Requires="x14">
            <control shapeId="6147" r:id="rId6" name="Button 3">
              <controlPr defaultSize="0" print="0" autoFill="0" autoPict="0" macro="[1]!EliminarCausa_Haga_clic_en">
                <anchor moveWithCells="1" sizeWithCells="1">
                  <from>
                    <xdr:col>5</xdr:col>
                    <xdr:colOff>285750</xdr:colOff>
                    <xdr:row>12</xdr:row>
                    <xdr:rowOff>142875</xdr:rowOff>
                  </from>
                  <to>
                    <xdr:col>5</xdr:col>
                    <xdr:colOff>1533525</xdr:colOff>
                    <xdr:row>12</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x14:formula1>
            <xm:f>[2]PARAMETROS!#REF!</xm:f>
          </x14:formula1>
          <xm:sqref>K74:K76</xm:sqref>
        </x14:dataValidation>
        <x14:dataValidation type="list" allowBlank="1" showInputMessage="1" showErrorMessage="1">
          <x14:formula1>
            <xm:f>[2]PARAMETROS!#REF!</xm:f>
          </x14:formula1>
          <xm:sqref>A74:C76 H74:I76</xm:sqref>
        </x14:dataValidation>
        <x14:dataValidation type="list" allowBlank="1" showInputMessage="1">
          <x14:formula1>
            <xm:f>[3]PARAMETROS!#REF!</xm:f>
          </x14:formula1>
          <xm:sqref>K70</xm:sqref>
        </x14:dataValidation>
        <x14:dataValidation type="list" allowBlank="1" showInputMessage="1" showErrorMessage="1">
          <x14:formula1>
            <xm:f>[3]PARAMETROS!#REF!</xm:f>
          </x14:formula1>
          <xm:sqref>E70 H70:I70 B70:C70 AS70</xm:sqref>
        </x14:dataValidation>
        <x14:dataValidation type="list" allowBlank="1" showInputMessage="1">
          <x14:formula1>
            <xm:f>[4]PARAMETROS!#REF!</xm:f>
          </x14:formula1>
          <xm:sqref>K59 K66:K69</xm:sqref>
        </x14:dataValidation>
        <x14:dataValidation type="list" allowBlank="1" showInputMessage="1" showErrorMessage="1">
          <x14:formula1>
            <xm:f>[4]PARAMETROS!#REF!</xm:f>
          </x14:formula1>
          <xm:sqref>A59:C59 E59 H59:I59 AS59 AS66:AS69</xm:sqref>
        </x14:dataValidation>
        <x14:dataValidation type="list" allowBlank="1" showInputMessage="1">
          <x14:formula1>
            <xm:f>[5]PARAMETROS!#REF!</xm:f>
          </x14:formula1>
          <xm:sqref>K56</xm:sqref>
        </x14:dataValidation>
        <x14:dataValidation type="list" allowBlank="1" showInputMessage="1" showErrorMessage="1">
          <x14:formula1>
            <xm:f>[5]PARAMETROS!#REF!</xm:f>
          </x14:formula1>
          <xm:sqref>H56:I56 E56 A56:C56 AS56</xm:sqref>
        </x14:dataValidation>
        <x14:dataValidation type="list" allowBlank="1" showInputMessage="1">
          <x14:formula1>
            <xm:f>[6]PARAMETROS!#REF!</xm:f>
          </x14:formula1>
          <xm:sqref>K50:K53</xm:sqref>
        </x14:dataValidation>
        <x14:dataValidation type="list" allowBlank="1" showInputMessage="1" showErrorMessage="1">
          <x14:formula1>
            <xm:f>[6]PARAMETROS!#REF!</xm:f>
          </x14:formula1>
          <xm:sqref>E50:E53 A50:C52 H50:I53 AS50:AS53 B53:C53 K54:K55</xm:sqref>
        </x14:dataValidation>
        <x14:dataValidation type="list" allowBlank="1" showInputMessage="1" showErrorMessage="1">
          <x14:formula1>
            <xm:f>[7]PARAMETROS!#REF!</xm:f>
          </x14:formula1>
          <xm:sqref>AS45:AS49</xm:sqref>
        </x14:dataValidation>
        <x14:dataValidation type="list" allowBlank="1" showInputMessage="1">
          <x14:formula1>
            <xm:f>[8]PARAMETROS!#REF!</xm:f>
          </x14:formula1>
          <xm:sqref>K45:K49</xm:sqref>
        </x14:dataValidation>
        <x14:dataValidation type="list" allowBlank="1" showInputMessage="1">
          <x14:formula1>
            <xm:f>[9]PARAMETROS!#REF!</xm:f>
          </x14:formula1>
          <xm:sqref>K44</xm:sqref>
        </x14:dataValidation>
        <x14:dataValidation type="list" allowBlank="1" showInputMessage="1" showErrorMessage="1">
          <x14:formula1>
            <xm:f>[9]PARAMETROS!#REF!</xm:f>
          </x14:formula1>
          <xm:sqref>H44:I44 E44 B44:C44 AS44</xm:sqref>
        </x14:dataValidation>
        <x14:dataValidation type="list" allowBlank="1" showInputMessage="1">
          <x14:formula1>
            <xm:f>[1]PARAMETROS!#REF!</xm:f>
          </x14:formula1>
          <xm:sqref>K18:K21 K14:K16 K77 K57 K60:K63 K71:K72 K79:K80 K23:K26 K41</xm:sqref>
        </x14:dataValidation>
        <x14:dataValidation type="list" allowBlank="1" showInputMessage="1" showErrorMessage="1">
          <x14:formula1>
            <xm:f>[1]PARAMETROS!#REF!</xm:f>
          </x14:formula1>
          <xm:sqref>H18:I21 H14:I16 H77:I77 H57:I57 H45:I47 H60:I63 H66:I67 H71:I72 H79:I80 H23:I26 H41:I41</xm:sqref>
        </x14:dataValidation>
        <x14:dataValidation type="list" allowBlank="1" showInputMessage="1" showErrorMessage="1">
          <x14:formula1>
            <xm:f>[1]PARAMETROS!#REF!</xm:f>
          </x14:formula1>
          <xm:sqref>C18:C21 C14:C16 C77 C57 C45:C47 C60:C63 C66:C67 C71:C72 C79:C80 C23:C26 C41</xm:sqref>
        </x14:dataValidation>
        <x14:dataValidation type="list" allowBlank="1" showInputMessage="1" showErrorMessage="1">
          <x14:formula1>
            <xm:f>[1]PARAMETROS!#REF!</xm:f>
          </x14:formula1>
          <xm:sqref>B18:B21 B14:B16 B77 B57 B45:B47 B60:B63 B66:B67 B71:B72 B79:B80 B23:B26 B41</xm:sqref>
        </x14:dataValidation>
        <x14:dataValidation type="list" allowBlank="1" showInputMessage="1" showErrorMessage="1">
          <x14:formula1>
            <xm:f>[1]PARAMETROS!#REF!</xm:f>
          </x14:formula1>
          <xm:sqref>A18:A21 A14:A16 A77 A44:A47 A53 A57 A60:A63 A66:A67 A70:A72 A79:A80 A23:A26 A41</xm:sqref>
        </x14:dataValidation>
        <x14:dataValidation type="list" allowBlank="1" showInputMessage="1" showErrorMessage="1">
          <x14:formula1>
            <xm:f>[1]PARAMETROS!#REF!</xm:f>
          </x14:formula1>
          <xm:sqref>E18:E21 E14:E16 E74 E57 E45:E47 E60:E63 E66:E67 E71:E72 E79:E80 E77 E23:E26 E41</xm:sqref>
        </x14:dataValidation>
        <x14:dataValidation type="list" allowBlank="1" showInputMessage="1" showErrorMessage="1">
          <x14:formula1>
            <xm:f>[1]PARAMETROS!#REF!</xm:f>
          </x14:formula1>
          <xm:sqref>K17 K22 K42:K43 K58 K64:K65 K73 K81:K84 K78</xm:sqref>
        </x14:dataValidation>
        <x14:dataValidation type="list" allowBlank="1" showInputMessage="1" showErrorMessage="1">
          <x14:formula1>
            <xm:f>[1]PARAMETROS!#REF!</xm:f>
          </x14:formula1>
          <xm:sqref>AS18:AS21 AS14:AS16 AS79:AS80 AS57 AS60:AS63 AS71:AS72 AS74 AS77 AS23:AS26 AS41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view="pageBreakPreview" topLeftCell="K10" zoomScale="80" zoomScaleNormal="70" zoomScaleSheetLayoutView="80" workbookViewId="0">
      <selection activeCell="N12" sqref="N12"/>
    </sheetView>
  </sheetViews>
  <sheetFormatPr baseColWidth="10" defaultRowHeight="15" x14ac:dyDescent="0.25"/>
  <cols>
    <col min="1" max="1" width="9.5703125" customWidth="1"/>
    <col min="2" max="2" width="20.28515625" customWidth="1"/>
    <col min="3" max="3" width="6.85546875" customWidth="1"/>
    <col min="4" max="4" width="33.5703125" customWidth="1"/>
    <col min="5" max="5" width="26" customWidth="1"/>
    <col min="6" max="6" width="25.7109375" customWidth="1"/>
    <col min="7" max="7" width="32.85546875" customWidth="1"/>
    <col min="8" max="8" width="12" customWidth="1"/>
    <col min="9" max="9" width="11.42578125" customWidth="1"/>
    <col min="10" max="10" width="53.42578125" customWidth="1"/>
    <col min="11" max="11" width="16.42578125" customWidth="1"/>
    <col min="12" max="12" width="113.7109375" customWidth="1"/>
    <col min="13" max="13" width="26" customWidth="1"/>
    <col min="14" max="14" width="33.7109375" customWidth="1"/>
    <col min="15" max="15" width="35.85546875" customWidth="1"/>
    <col min="16" max="16" width="1.28515625" customWidth="1"/>
    <col min="18" max="18" width="27.28515625" customWidth="1"/>
  </cols>
  <sheetData>
    <row r="1" spans="1:24" ht="36.75" customHeight="1" x14ac:dyDescent="0.25">
      <c r="A1" s="517"/>
      <c r="B1" s="520" t="s">
        <v>73</v>
      </c>
      <c r="C1" s="520"/>
      <c r="D1" s="520"/>
      <c r="E1" s="520"/>
      <c r="F1" s="520"/>
      <c r="G1" s="520"/>
      <c r="H1" s="520"/>
      <c r="I1" s="520"/>
      <c r="J1" s="520"/>
      <c r="K1" s="520"/>
      <c r="L1" s="505" t="s">
        <v>157</v>
      </c>
      <c r="M1" s="505"/>
      <c r="N1" s="505"/>
      <c r="O1" s="506"/>
    </row>
    <row r="2" spans="1:24" ht="37.5" customHeight="1" x14ac:dyDescent="0.25">
      <c r="A2" s="518"/>
      <c r="B2" s="521"/>
      <c r="C2" s="521"/>
      <c r="D2" s="521"/>
      <c r="E2" s="521"/>
      <c r="F2" s="521"/>
      <c r="G2" s="521"/>
      <c r="H2" s="521"/>
      <c r="I2" s="521"/>
      <c r="J2" s="521"/>
      <c r="K2" s="521"/>
      <c r="L2" s="507" t="s">
        <v>158</v>
      </c>
      <c r="M2" s="507"/>
      <c r="N2" s="507"/>
      <c r="O2" s="508"/>
    </row>
    <row r="3" spans="1:24" ht="26.25" customHeight="1" x14ac:dyDescent="0.25">
      <c r="A3" s="519"/>
      <c r="B3" s="522"/>
      <c r="C3" s="522"/>
      <c r="D3" s="522"/>
      <c r="E3" s="522"/>
      <c r="F3" s="522"/>
      <c r="G3" s="522"/>
      <c r="H3" s="522"/>
      <c r="I3" s="522"/>
      <c r="J3" s="522"/>
      <c r="K3" s="522"/>
      <c r="L3" s="523" t="s">
        <v>63</v>
      </c>
      <c r="M3" s="523"/>
      <c r="N3" s="523"/>
      <c r="O3" s="524"/>
    </row>
    <row r="4" spans="1:24" ht="18.75" x14ac:dyDescent="0.25">
      <c r="A4" s="535" t="s">
        <v>46</v>
      </c>
      <c r="B4" s="535" t="s">
        <v>47</v>
      </c>
      <c r="C4" s="529" t="s">
        <v>0</v>
      </c>
      <c r="D4" s="529"/>
      <c r="E4" s="529"/>
      <c r="F4" s="529"/>
      <c r="G4" s="529"/>
      <c r="H4" s="529"/>
      <c r="I4" s="529"/>
      <c r="J4" s="531" t="s">
        <v>1</v>
      </c>
      <c r="K4" s="531"/>
      <c r="L4" s="528" t="s">
        <v>2</v>
      </c>
      <c r="M4" s="528"/>
      <c r="N4" s="528"/>
      <c r="O4" s="528"/>
    </row>
    <row r="5" spans="1:24" ht="18.75" customHeight="1" x14ac:dyDescent="0.25">
      <c r="A5" s="536"/>
      <c r="B5" s="536"/>
      <c r="C5" s="529" t="s">
        <v>48</v>
      </c>
      <c r="D5" s="529"/>
      <c r="E5" s="529" t="s">
        <v>51</v>
      </c>
      <c r="F5" s="529" t="s">
        <v>52</v>
      </c>
      <c r="G5" s="529" t="s">
        <v>53</v>
      </c>
      <c r="H5" s="529" t="s">
        <v>54</v>
      </c>
      <c r="I5" s="529"/>
      <c r="J5" s="531" t="s">
        <v>57</v>
      </c>
      <c r="K5" s="531" t="s">
        <v>58</v>
      </c>
      <c r="L5" s="528" t="s">
        <v>59</v>
      </c>
      <c r="M5" s="528" t="s">
        <v>60</v>
      </c>
      <c r="N5" s="528" t="s">
        <v>61</v>
      </c>
      <c r="O5" s="528" t="s">
        <v>62</v>
      </c>
    </row>
    <row r="6" spans="1:24" ht="93.75" x14ac:dyDescent="0.25">
      <c r="A6" s="536"/>
      <c r="B6" s="536"/>
      <c r="C6" s="2" t="s">
        <v>49</v>
      </c>
      <c r="D6" s="16" t="s">
        <v>50</v>
      </c>
      <c r="E6" s="529"/>
      <c r="F6" s="529"/>
      <c r="G6" s="530"/>
      <c r="H6" s="16" t="s">
        <v>55</v>
      </c>
      <c r="I6" s="16" t="s">
        <v>56</v>
      </c>
      <c r="J6" s="531"/>
      <c r="K6" s="531"/>
      <c r="L6" s="528"/>
      <c r="M6" s="528"/>
      <c r="N6" s="528"/>
      <c r="O6" s="528"/>
    </row>
    <row r="7" spans="1:24" ht="160.5" customHeight="1" x14ac:dyDescent="0.25">
      <c r="A7" s="515" t="s">
        <v>4</v>
      </c>
      <c r="B7" s="539" t="s">
        <v>78</v>
      </c>
      <c r="C7" s="11" t="s">
        <v>20</v>
      </c>
      <c r="D7" s="20" t="s">
        <v>79</v>
      </c>
      <c r="E7" s="20" t="s">
        <v>80</v>
      </c>
      <c r="F7" s="20" t="s">
        <v>172</v>
      </c>
      <c r="G7" s="55" t="s">
        <v>104</v>
      </c>
      <c r="H7" s="37">
        <v>43466</v>
      </c>
      <c r="I7" s="37">
        <v>43830</v>
      </c>
      <c r="J7" s="33" t="s">
        <v>178</v>
      </c>
      <c r="K7" s="65">
        <v>0.33</v>
      </c>
      <c r="L7" s="33" t="s">
        <v>222</v>
      </c>
      <c r="M7" s="78" t="s">
        <v>166</v>
      </c>
      <c r="N7" s="74"/>
      <c r="O7" s="75" t="s">
        <v>177</v>
      </c>
      <c r="R7" s="9"/>
      <c r="S7" s="10"/>
      <c r="T7" s="10"/>
      <c r="U7" s="10"/>
      <c r="V7" s="10"/>
      <c r="W7" s="10"/>
      <c r="X7" s="10"/>
    </row>
    <row r="8" spans="1:24" ht="179.25" customHeight="1" x14ac:dyDescent="0.25">
      <c r="A8" s="516"/>
      <c r="B8" s="539"/>
      <c r="C8" s="11" t="s">
        <v>21</v>
      </c>
      <c r="D8" s="20" t="s">
        <v>81</v>
      </c>
      <c r="E8" s="20" t="s">
        <v>82</v>
      </c>
      <c r="F8" s="20" t="s">
        <v>83</v>
      </c>
      <c r="G8" s="55" t="s">
        <v>105</v>
      </c>
      <c r="H8" s="37">
        <v>43466</v>
      </c>
      <c r="I8" s="37">
        <v>43830</v>
      </c>
      <c r="J8" s="33" t="s">
        <v>179</v>
      </c>
      <c r="K8" s="65">
        <v>0.33</v>
      </c>
      <c r="L8" s="33" t="s">
        <v>223</v>
      </c>
      <c r="M8" s="78" t="s">
        <v>166</v>
      </c>
      <c r="N8" s="76"/>
      <c r="O8" s="75" t="s">
        <v>177</v>
      </c>
      <c r="R8" s="9"/>
      <c r="S8" s="10"/>
      <c r="T8" s="10"/>
      <c r="U8" s="10"/>
      <c r="V8" s="10"/>
      <c r="W8" s="10"/>
      <c r="X8" s="10"/>
    </row>
    <row r="9" spans="1:24" ht="409.5" customHeight="1" x14ac:dyDescent="0.25">
      <c r="A9" s="516"/>
      <c r="B9" s="52" t="s">
        <v>74</v>
      </c>
      <c r="C9" s="3" t="s">
        <v>9</v>
      </c>
      <c r="D9" s="20" t="s">
        <v>10</v>
      </c>
      <c r="E9" s="23" t="s">
        <v>11</v>
      </c>
      <c r="F9" s="22" t="s">
        <v>12</v>
      </c>
      <c r="G9" s="20" t="s">
        <v>106</v>
      </c>
      <c r="H9" s="15">
        <v>43467</v>
      </c>
      <c r="I9" s="15">
        <v>43830</v>
      </c>
      <c r="J9" s="35" t="s">
        <v>180</v>
      </c>
      <c r="K9" s="67">
        <v>1</v>
      </c>
      <c r="L9" s="70" t="s">
        <v>181</v>
      </c>
      <c r="M9" s="78" t="s">
        <v>166</v>
      </c>
      <c r="N9" s="76"/>
      <c r="O9" s="91" t="s">
        <v>177</v>
      </c>
      <c r="P9" s="92"/>
      <c r="R9" s="9"/>
      <c r="S9" s="10"/>
      <c r="T9" s="10"/>
      <c r="U9" s="10"/>
      <c r="V9" s="10"/>
      <c r="W9" s="10"/>
      <c r="X9" s="10"/>
    </row>
    <row r="10" spans="1:24" ht="203.25" customHeight="1" x14ac:dyDescent="0.25">
      <c r="A10" s="516"/>
      <c r="B10" s="537" t="s">
        <v>84</v>
      </c>
      <c r="C10" s="14" t="s">
        <v>22</v>
      </c>
      <c r="D10" s="20" t="s">
        <v>151</v>
      </c>
      <c r="E10" s="38"/>
      <c r="F10" s="39"/>
      <c r="G10" s="58"/>
      <c r="H10" s="37"/>
      <c r="I10" s="37"/>
      <c r="J10" s="69"/>
      <c r="K10" s="67"/>
      <c r="L10" s="15"/>
      <c r="M10" s="77"/>
      <c r="N10" s="33" t="s">
        <v>226</v>
      </c>
      <c r="O10" s="33" t="s">
        <v>177</v>
      </c>
    </row>
    <row r="11" spans="1:24" ht="222" customHeight="1" x14ac:dyDescent="0.25">
      <c r="A11" s="516"/>
      <c r="B11" s="538"/>
      <c r="C11" s="14" t="s">
        <v>24</v>
      </c>
      <c r="D11" s="20" t="s">
        <v>152</v>
      </c>
      <c r="E11" s="38"/>
      <c r="F11" s="39"/>
      <c r="G11" s="58"/>
      <c r="H11" s="37"/>
      <c r="I11" s="37"/>
      <c r="J11" s="69"/>
      <c r="K11" s="67"/>
      <c r="L11" s="15"/>
      <c r="M11" s="77"/>
      <c r="N11" s="20" t="s">
        <v>226</v>
      </c>
      <c r="O11" s="20" t="s">
        <v>177</v>
      </c>
    </row>
    <row r="12" spans="1:24" ht="87" customHeight="1" x14ac:dyDescent="0.25">
      <c r="A12" s="516"/>
      <c r="B12" s="4" t="s">
        <v>124</v>
      </c>
      <c r="C12" s="14" t="s">
        <v>25</v>
      </c>
      <c r="D12" s="20" t="s">
        <v>153</v>
      </c>
      <c r="E12" s="36">
        <v>20</v>
      </c>
      <c r="F12" s="39" t="s">
        <v>72</v>
      </c>
      <c r="G12" s="58" t="s">
        <v>23</v>
      </c>
      <c r="H12" s="37">
        <v>43466</v>
      </c>
      <c r="I12" s="37">
        <v>43830</v>
      </c>
      <c r="J12" s="66" t="s">
        <v>182</v>
      </c>
      <c r="K12" s="65">
        <v>0</v>
      </c>
      <c r="L12" s="66" t="s">
        <v>183</v>
      </c>
      <c r="M12" s="78" t="s">
        <v>166</v>
      </c>
      <c r="N12" s="1"/>
      <c r="O12" s="20" t="s">
        <v>177</v>
      </c>
    </row>
    <row r="13" spans="1:24" x14ac:dyDescent="0.25">
      <c r="A13" s="532"/>
      <c r="B13" s="533"/>
      <c r="C13" s="533"/>
      <c r="D13" s="533"/>
      <c r="E13" s="533"/>
      <c r="F13" s="533"/>
      <c r="G13" s="533"/>
      <c r="H13" s="533"/>
      <c r="I13" s="533"/>
      <c r="J13" s="533"/>
      <c r="K13" s="533"/>
      <c r="L13" s="533"/>
      <c r="M13" s="533"/>
      <c r="N13" s="533"/>
      <c r="O13" s="534"/>
      <c r="S13" s="10"/>
      <c r="V13" s="10"/>
    </row>
    <row r="14" spans="1:24" x14ac:dyDescent="0.25">
      <c r="A14" s="525" t="s">
        <v>162</v>
      </c>
      <c r="B14" s="526"/>
      <c r="C14" s="526"/>
      <c r="D14" s="526"/>
      <c r="E14" s="526"/>
      <c r="F14" s="526"/>
      <c r="G14" s="526"/>
      <c r="H14" s="526"/>
      <c r="I14" s="526"/>
      <c r="J14" s="526"/>
      <c r="K14" s="526"/>
      <c r="L14" s="526"/>
      <c r="M14" s="526"/>
      <c r="N14" s="526"/>
      <c r="O14" s="527"/>
    </row>
    <row r="15" spans="1:24" x14ac:dyDescent="0.25">
      <c r="A15" s="525" t="s">
        <v>170</v>
      </c>
      <c r="B15" s="526"/>
      <c r="C15" s="526"/>
      <c r="D15" s="526"/>
      <c r="E15" s="526"/>
      <c r="F15" s="526"/>
      <c r="G15" s="526"/>
      <c r="H15" s="526"/>
      <c r="I15" s="526"/>
      <c r="J15" s="526"/>
      <c r="K15" s="526"/>
      <c r="L15" s="526"/>
      <c r="M15" s="526"/>
      <c r="N15" s="526"/>
      <c r="O15" s="527"/>
    </row>
    <row r="16" spans="1:24" x14ac:dyDescent="0.25">
      <c r="A16" s="525" t="s">
        <v>171</v>
      </c>
      <c r="B16" s="526"/>
      <c r="C16" s="526"/>
      <c r="D16" s="526"/>
      <c r="E16" s="526"/>
      <c r="F16" s="526"/>
      <c r="G16" s="526"/>
      <c r="H16" s="526"/>
      <c r="I16" s="526"/>
      <c r="J16" s="526"/>
      <c r="K16" s="526"/>
      <c r="L16" s="526"/>
      <c r="M16" s="526"/>
      <c r="N16" s="526"/>
      <c r="O16" s="527"/>
    </row>
    <row r="17" spans="1:15" ht="15.75" thickBot="1" x14ac:dyDescent="0.3">
      <c r="A17" s="512"/>
      <c r="B17" s="513"/>
      <c r="C17" s="513"/>
      <c r="D17" s="513"/>
      <c r="E17" s="513"/>
      <c r="F17" s="513"/>
      <c r="G17" s="513"/>
      <c r="H17" s="513"/>
      <c r="I17" s="513"/>
      <c r="J17" s="513"/>
      <c r="K17" s="513"/>
      <c r="L17" s="513"/>
      <c r="M17" s="513"/>
      <c r="N17" s="513"/>
      <c r="O17" s="514"/>
    </row>
  </sheetData>
  <mergeCells count="29">
    <mergeCell ref="A15:O15"/>
    <mergeCell ref="A14:O14"/>
    <mergeCell ref="A13:O13"/>
    <mergeCell ref="N5:N6"/>
    <mergeCell ref="O5:O6"/>
    <mergeCell ref="L5:L6"/>
    <mergeCell ref="M5:M6"/>
    <mergeCell ref="A4:A6"/>
    <mergeCell ref="B4:B6"/>
    <mergeCell ref="C4:I4"/>
    <mergeCell ref="J4:K4"/>
    <mergeCell ref="B10:B11"/>
    <mergeCell ref="B7:B8"/>
    <mergeCell ref="A17:O17"/>
    <mergeCell ref="A7:A12"/>
    <mergeCell ref="A1:A3"/>
    <mergeCell ref="B1:K3"/>
    <mergeCell ref="L1:O1"/>
    <mergeCell ref="L2:O2"/>
    <mergeCell ref="L3:O3"/>
    <mergeCell ref="A16:O16"/>
    <mergeCell ref="L4:O4"/>
    <mergeCell ref="C5:D5"/>
    <mergeCell ref="E5:E6"/>
    <mergeCell ref="F5:F6"/>
    <mergeCell ref="G5:G6"/>
    <mergeCell ref="H5:I5"/>
    <mergeCell ref="J5:J6"/>
    <mergeCell ref="K5:K6"/>
  </mergeCells>
  <dataValidations count="1">
    <dataValidation type="list" allowBlank="1" showInputMessage="1" showErrorMessage="1" sqref="U10:U11">
      <formula1>$AH$4:$AH$6</formula1>
    </dataValidation>
  </dataValidations>
  <printOptions horizontalCentered="1" verticalCentered="1"/>
  <pageMargins left="0.31496062992125984" right="0.31496062992125984" top="0.74803149606299213" bottom="0.74803149606299213" header="0.31496062992125984" footer="0.31496062992125984"/>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view="pageBreakPreview" topLeftCell="H16" zoomScale="89" zoomScaleNormal="80" zoomScaleSheetLayoutView="89" workbookViewId="0">
      <selection activeCell="J17" sqref="J17"/>
    </sheetView>
  </sheetViews>
  <sheetFormatPr baseColWidth="10" defaultRowHeight="15" x14ac:dyDescent="0.25"/>
  <cols>
    <col min="1" max="1" width="10.42578125" customWidth="1"/>
    <col min="2" max="2" width="15.5703125" customWidth="1"/>
    <col min="3" max="3" width="6.7109375" customWidth="1"/>
    <col min="4" max="4" width="25.85546875" customWidth="1"/>
    <col min="5" max="5" width="21.42578125" customWidth="1"/>
    <col min="6" max="6" width="29" customWidth="1"/>
    <col min="7" max="7" width="49.42578125" customWidth="1"/>
    <col min="8" max="8" width="15.42578125" customWidth="1"/>
    <col min="9" max="9" width="12" customWidth="1"/>
    <col min="10" max="10" width="62" customWidth="1"/>
    <col min="11" max="11" width="13.7109375" customWidth="1"/>
    <col min="12" max="12" width="57.5703125" customWidth="1"/>
    <col min="13" max="13" width="18.140625" customWidth="1"/>
    <col min="14" max="14" width="28.28515625" customWidth="1"/>
    <col min="15" max="15" width="28.5703125" customWidth="1"/>
  </cols>
  <sheetData>
    <row r="1" spans="1:17" ht="30.75" customHeight="1" x14ac:dyDescent="0.25">
      <c r="A1" s="517"/>
      <c r="B1" s="520" t="s">
        <v>73</v>
      </c>
      <c r="C1" s="520"/>
      <c r="D1" s="520"/>
      <c r="E1" s="520"/>
      <c r="F1" s="520"/>
      <c r="G1" s="520"/>
      <c r="H1" s="520"/>
      <c r="I1" s="520"/>
      <c r="J1" s="520"/>
      <c r="K1" s="520"/>
      <c r="L1" s="505" t="s">
        <v>157</v>
      </c>
      <c r="M1" s="505"/>
      <c r="N1" s="505"/>
      <c r="O1" s="506"/>
    </row>
    <row r="2" spans="1:17" ht="33" customHeight="1" x14ac:dyDescent="0.25">
      <c r="A2" s="518"/>
      <c r="B2" s="521"/>
      <c r="C2" s="521"/>
      <c r="D2" s="521"/>
      <c r="E2" s="521"/>
      <c r="F2" s="521"/>
      <c r="G2" s="521"/>
      <c r="H2" s="521"/>
      <c r="I2" s="521"/>
      <c r="J2" s="521"/>
      <c r="K2" s="521"/>
      <c r="L2" s="507" t="s">
        <v>158</v>
      </c>
      <c r="M2" s="507"/>
      <c r="N2" s="507"/>
      <c r="O2" s="508"/>
    </row>
    <row r="3" spans="1:17" ht="27" customHeight="1" x14ac:dyDescent="0.25">
      <c r="A3" s="519"/>
      <c r="B3" s="522"/>
      <c r="C3" s="522"/>
      <c r="D3" s="522"/>
      <c r="E3" s="522"/>
      <c r="F3" s="522"/>
      <c r="G3" s="522"/>
      <c r="H3" s="522"/>
      <c r="I3" s="522"/>
      <c r="J3" s="522"/>
      <c r="K3" s="522"/>
      <c r="L3" s="523" t="s">
        <v>64</v>
      </c>
      <c r="M3" s="523"/>
      <c r="N3" s="523"/>
      <c r="O3" s="524"/>
    </row>
    <row r="4" spans="1:17" ht="18.75" customHeight="1" x14ac:dyDescent="0.25">
      <c r="A4" s="535" t="s">
        <v>46</v>
      </c>
      <c r="B4" s="535" t="s">
        <v>47</v>
      </c>
      <c r="C4" s="529" t="s">
        <v>0</v>
      </c>
      <c r="D4" s="529"/>
      <c r="E4" s="529"/>
      <c r="F4" s="529"/>
      <c r="G4" s="529"/>
      <c r="H4" s="529"/>
      <c r="I4" s="529"/>
      <c r="J4" s="531" t="s">
        <v>1</v>
      </c>
      <c r="K4" s="531"/>
      <c r="L4" s="528" t="s">
        <v>2</v>
      </c>
      <c r="M4" s="528"/>
      <c r="N4" s="528"/>
      <c r="O4" s="528"/>
    </row>
    <row r="5" spans="1:17" ht="18.75" customHeight="1" x14ac:dyDescent="0.25">
      <c r="A5" s="536"/>
      <c r="B5" s="536"/>
      <c r="C5" s="529" t="s">
        <v>48</v>
      </c>
      <c r="D5" s="529"/>
      <c r="E5" s="529" t="s">
        <v>51</v>
      </c>
      <c r="F5" s="529" t="s">
        <v>52</v>
      </c>
      <c r="G5" s="529" t="s">
        <v>53</v>
      </c>
      <c r="H5" s="529" t="s">
        <v>54</v>
      </c>
      <c r="I5" s="529"/>
      <c r="J5" s="531" t="s">
        <v>57</v>
      </c>
      <c r="K5" s="531" t="s">
        <v>58</v>
      </c>
      <c r="L5" s="528" t="s">
        <v>59</v>
      </c>
      <c r="M5" s="528" t="s">
        <v>60</v>
      </c>
      <c r="N5" s="528" t="s">
        <v>61</v>
      </c>
      <c r="O5" s="528" t="s">
        <v>62</v>
      </c>
    </row>
    <row r="6" spans="1:17" ht="93.75" x14ac:dyDescent="0.25">
      <c r="A6" s="536"/>
      <c r="B6" s="536"/>
      <c r="C6" s="2" t="s">
        <v>49</v>
      </c>
      <c r="D6" s="16" t="s">
        <v>50</v>
      </c>
      <c r="E6" s="529"/>
      <c r="F6" s="529"/>
      <c r="G6" s="530"/>
      <c r="H6" s="16" t="s">
        <v>55</v>
      </c>
      <c r="I6" s="16" t="s">
        <v>56</v>
      </c>
      <c r="J6" s="531"/>
      <c r="K6" s="531"/>
      <c r="L6" s="528"/>
      <c r="M6" s="528"/>
      <c r="N6" s="528"/>
      <c r="O6" s="528"/>
    </row>
    <row r="7" spans="1:17" ht="381" customHeight="1" x14ac:dyDescent="0.25">
      <c r="A7" s="515" t="s">
        <v>5</v>
      </c>
      <c r="B7" s="40" t="s">
        <v>121</v>
      </c>
      <c r="C7" s="12" t="s">
        <v>27</v>
      </c>
      <c r="D7" s="20" t="s">
        <v>37</v>
      </c>
      <c r="E7" s="30" t="s">
        <v>118</v>
      </c>
      <c r="F7" s="31" t="s">
        <v>119</v>
      </c>
      <c r="G7" s="63" t="s">
        <v>110</v>
      </c>
      <c r="H7" s="80">
        <v>43498</v>
      </c>
      <c r="I7" s="80">
        <v>43830</v>
      </c>
      <c r="J7" s="35" t="s">
        <v>184</v>
      </c>
      <c r="K7" s="81">
        <v>0.1</v>
      </c>
      <c r="L7" s="20" t="s">
        <v>185</v>
      </c>
      <c r="M7" s="78" t="s">
        <v>166</v>
      </c>
      <c r="N7" s="77"/>
      <c r="O7" s="79" t="s">
        <v>177</v>
      </c>
    </row>
    <row r="8" spans="1:17" ht="199.5" customHeight="1" x14ac:dyDescent="0.25">
      <c r="A8" s="516"/>
      <c r="B8" s="549" t="s">
        <v>122</v>
      </c>
      <c r="C8" s="12" t="s">
        <v>28</v>
      </c>
      <c r="D8" s="20" t="s">
        <v>44</v>
      </c>
      <c r="E8" s="23" t="s">
        <v>13</v>
      </c>
      <c r="F8" s="30" t="s">
        <v>43</v>
      </c>
      <c r="G8" s="20" t="s">
        <v>164</v>
      </c>
      <c r="H8" s="80">
        <v>43467</v>
      </c>
      <c r="I8" s="80">
        <v>43830</v>
      </c>
      <c r="J8" s="69" t="s">
        <v>186</v>
      </c>
      <c r="K8" s="67">
        <v>1</v>
      </c>
      <c r="L8" s="69" t="s">
        <v>176</v>
      </c>
      <c r="M8" s="78" t="s">
        <v>166</v>
      </c>
      <c r="N8" s="71"/>
      <c r="O8" s="87" t="s">
        <v>177</v>
      </c>
      <c r="P8" s="89"/>
    </row>
    <row r="9" spans="1:17" ht="409.5" customHeight="1" x14ac:dyDescent="0.25">
      <c r="A9" s="516"/>
      <c r="B9" s="550"/>
      <c r="C9" s="12" t="s">
        <v>85</v>
      </c>
      <c r="D9" s="35" t="s">
        <v>86</v>
      </c>
      <c r="E9" s="35" t="s">
        <v>87</v>
      </c>
      <c r="F9" s="35" t="s">
        <v>88</v>
      </c>
      <c r="G9" s="57" t="s">
        <v>89</v>
      </c>
      <c r="H9" s="80">
        <v>43466</v>
      </c>
      <c r="I9" s="80">
        <v>43830</v>
      </c>
      <c r="J9" s="69" t="s">
        <v>187</v>
      </c>
      <c r="K9" s="94">
        <f>0.266666666666667</f>
        <v>0.266666666666667</v>
      </c>
      <c r="L9" s="93" t="s">
        <v>188</v>
      </c>
      <c r="M9" s="78" t="s">
        <v>166</v>
      </c>
      <c r="N9" s="1"/>
      <c r="O9" s="79" t="s">
        <v>177</v>
      </c>
    </row>
    <row r="10" spans="1:17" ht="189" customHeight="1" x14ac:dyDescent="0.25">
      <c r="A10" s="516"/>
      <c r="B10" s="550"/>
      <c r="C10" s="12">
        <v>4.4000000000000004</v>
      </c>
      <c r="D10" s="21" t="s">
        <v>90</v>
      </c>
      <c r="E10" s="33" t="s">
        <v>91</v>
      </c>
      <c r="F10" s="33" t="s">
        <v>92</v>
      </c>
      <c r="G10" s="56" t="s">
        <v>93</v>
      </c>
      <c r="H10" s="59">
        <v>43466</v>
      </c>
      <c r="I10" s="59">
        <v>43830</v>
      </c>
      <c r="J10" s="69" t="s">
        <v>189</v>
      </c>
      <c r="K10" s="68">
        <f>0.5</f>
        <v>0.5</v>
      </c>
      <c r="L10" s="69" t="s">
        <v>190</v>
      </c>
      <c r="M10" s="78" t="s">
        <v>166</v>
      </c>
      <c r="N10" s="1"/>
      <c r="O10" s="79" t="s">
        <v>177</v>
      </c>
    </row>
    <row r="11" spans="1:17" ht="144" customHeight="1" x14ac:dyDescent="0.25">
      <c r="A11" s="516"/>
      <c r="B11" s="551"/>
      <c r="C11" s="12">
        <v>4.5</v>
      </c>
      <c r="D11" s="35" t="s">
        <v>94</v>
      </c>
      <c r="E11" s="35" t="s">
        <v>95</v>
      </c>
      <c r="F11" s="35" t="s">
        <v>32</v>
      </c>
      <c r="G11" s="57" t="s">
        <v>33</v>
      </c>
      <c r="H11" s="80">
        <v>43466</v>
      </c>
      <c r="I11" s="80">
        <v>43830</v>
      </c>
      <c r="J11" s="23" t="s">
        <v>191</v>
      </c>
      <c r="K11" s="68">
        <v>0</v>
      </c>
      <c r="L11" s="23" t="s">
        <v>192</v>
      </c>
      <c r="M11" s="78" t="s">
        <v>166</v>
      </c>
      <c r="N11" s="1"/>
      <c r="O11" s="79" t="s">
        <v>177</v>
      </c>
    </row>
    <row r="12" spans="1:17" ht="229.5" customHeight="1" x14ac:dyDescent="0.25">
      <c r="A12" s="516"/>
      <c r="B12" s="552" t="s">
        <v>107</v>
      </c>
      <c r="C12" s="83" t="s">
        <v>7</v>
      </c>
      <c r="D12" s="84" t="s">
        <v>147</v>
      </c>
      <c r="E12" s="84" t="s">
        <v>67</v>
      </c>
      <c r="F12" s="84" t="s">
        <v>132</v>
      </c>
      <c r="G12" s="83" t="s">
        <v>101</v>
      </c>
      <c r="H12" s="52">
        <v>43466</v>
      </c>
      <c r="I12" s="52">
        <v>43646</v>
      </c>
      <c r="J12" s="23" t="s">
        <v>193</v>
      </c>
      <c r="K12" s="67">
        <v>1</v>
      </c>
      <c r="L12" s="23" t="s">
        <v>204</v>
      </c>
      <c r="M12" s="78" t="s">
        <v>167</v>
      </c>
      <c r="N12" s="1"/>
      <c r="O12" s="79" t="s">
        <v>177</v>
      </c>
    </row>
    <row r="13" spans="1:17" ht="320.25" customHeight="1" x14ac:dyDescent="0.25">
      <c r="A13" s="516"/>
      <c r="B13" s="552"/>
      <c r="C13" s="83" t="s">
        <v>8</v>
      </c>
      <c r="D13" s="35" t="s">
        <v>75</v>
      </c>
      <c r="E13" s="35" t="s">
        <v>68</v>
      </c>
      <c r="F13" s="35" t="s">
        <v>133</v>
      </c>
      <c r="G13" s="57" t="s">
        <v>144</v>
      </c>
      <c r="H13" s="52">
        <v>43467</v>
      </c>
      <c r="I13" s="52">
        <v>43829</v>
      </c>
      <c r="J13" s="23" t="s">
        <v>194</v>
      </c>
      <c r="K13" s="67">
        <v>4.8000000000000001E-2</v>
      </c>
      <c r="L13" s="23" t="s">
        <v>195</v>
      </c>
      <c r="M13" s="78" t="s">
        <v>166</v>
      </c>
      <c r="N13" s="1"/>
      <c r="O13" s="79" t="s">
        <v>177</v>
      </c>
    </row>
    <row r="14" spans="1:17" ht="157.5" customHeight="1" x14ac:dyDescent="0.25">
      <c r="A14" s="516"/>
      <c r="B14" s="552"/>
      <c r="C14" s="12" t="s">
        <v>14</v>
      </c>
      <c r="D14" s="22" t="s">
        <v>134</v>
      </c>
      <c r="E14" s="23" t="s">
        <v>76</v>
      </c>
      <c r="F14" s="35" t="s">
        <v>77</v>
      </c>
      <c r="G14" s="22" t="s">
        <v>145</v>
      </c>
      <c r="H14" s="80">
        <v>43467</v>
      </c>
      <c r="I14" s="80">
        <v>43829</v>
      </c>
      <c r="J14" s="35" t="s">
        <v>196</v>
      </c>
      <c r="K14" s="67">
        <v>0</v>
      </c>
      <c r="L14" s="35" t="s">
        <v>197</v>
      </c>
      <c r="M14" s="78" t="s">
        <v>166</v>
      </c>
      <c r="N14" s="1"/>
      <c r="O14" s="87" t="s">
        <v>177</v>
      </c>
      <c r="P14" s="89"/>
    </row>
    <row r="15" spans="1:17" ht="183.75" customHeight="1" x14ac:dyDescent="0.25">
      <c r="A15" s="516"/>
      <c r="B15" s="47" t="s">
        <v>135</v>
      </c>
      <c r="C15" s="12" t="s">
        <v>26</v>
      </c>
      <c r="D15" s="22" t="s">
        <v>140</v>
      </c>
      <c r="E15" s="32" t="s">
        <v>136</v>
      </c>
      <c r="F15" s="30" t="s">
        <v>137</v>
      </c>
      <c r="G15" s="22" t="s">
        <v>128</v>
      </c>
      <c r="H15" s="80">
        <v>43466</v>
      </c>
      <c r="I15" s="80">
        <v>43830</v>
      </c>
      <c r="J15" s="35" t="s">
        <v>198</v>
      </c>
      <c r="K15" s="67">
        <v>0.25</v>
      </c>
      <c r="L15" s="35" t="s">
        <v>199</v>
      </c>
      <c r="M15" s="78" t="s">
        <v>166</v>
      </c>
      <c r="N15" s="35" t="s">
        <v>173</v>
      </c>
      <c r="O15" s="90" t="s">
        <v>177</v>
      </c>
      <c r="P15" s="89"/>
      <c r="Q15" s="48"/>
    </row>
    <row r="16" spans="1:17" ht="274.5" customHeight="1" x14ac:dyDescent="0.25">
      <c r="A16" s="516"/>
      <c r="B16" s="47" t="s">
        <v>141</v>
      </c>
      <c r="C16" s="12" t="s">
        <v>108</v>
      </c>
      <c r="D16" s="60" t="s">
        <v>154</v>
      </c>
      <c r="E16" s="61">
        <v>1</v>
      </c>
      <c r="F16" s="20" t="s">
        <v>149</v>
      </c>
      <c r="G16" s="51" t="s">
        <v>103</v>
      </c>
      <c r="H16" s="80">
        <v>43466</v>
      </c>
      <c r="I16" s="80">
        <v>43646</v>
      </c>
      <c r="J16" s="85" t="s">
        <v>200</v>
      </c>
      <c r="K16" s="65">
        <v>1</v>
      </c>
      <c r="L16" s="35" t="s">
        <v>201</v>
      </c>
      <c r="M16" s="78" t="s">
        <v>167</v>
      </c>
      <c r="N16" s="1"/>
      <c r="O16" s="35" t="s">
        <v>177</v>
      </c>
      <c r="Q16" s="48"/>
    </row>
    <row r="17" spans="1:15" ht="267" customHeight="1" x14ac:dyDescent="0.25">
      <c r="A17" s="516"/>
      <c r="B17" s="47" t="s">
        <v>141</v>
      </c>
      <c r="C17" s="12" t="s">
        <v>148</v>
      </c>
      <c r="D17" s="60" t="s">
        <v>155</v>
      </c>
      <c r="E17" s="61">
        <v>1</v>
      </c>
      <c r="F17" s="20" t="s">
        <v>150</v>
      </c>
      <c r="G17" s="51" t="s">
        <v>103</v>
      </c>
      <c r="H17" s="80">
        <v>43466</v>
      </c>
      <c r="I17" s="80">
        <v>43646</v>
      </c>
      <c r="J17" s="85" t="s">
        <v>202</v>
      </c>
      <c r="K17" s="65">
        <v>1</v>
      </c>
      <c r="L17" s="35" t="s">
        <v>203</v>
      </c>
      <c r="M17" s="78" t="s">
        <v>167</v>
      </c>
      <c r="N17" s="1"/>
      <c r="O17" s="35" t="s">
        <v>177</v>
      </c>
    </row>
    <row r="18" spans="1:15" x14ac:dyDescent="0.25">
      <c r="A18" s="546" t="s">
        <v>165</v>
      </c>
      <c r="B18" s="547"/>
      <c r="C18" s="547"/>
      <c r="D18" s="547"/>
      <c r="E18" s="547"/>
      <c r="F18" s="547"/>
      <c r="G18" s="547"/>
      <c r="H18" s="547"/>
      <c r="I18" s="547"/>
      <c r="J18" s="547"/>
      <c r="K18" s="547"/>
      <c r="L18" s="547"/>
      <c r="M18" s="547"/>
      <c r="N18" s="547"/>
      <c r="O18" s="548"/>
    </row>
    <row r="19" spans="1:15" x14ac:dyDescent="0.25">
      <c r="A19" s="525" t="s">
        <v>162</v>
      </c>
      <c r="B19" s="526"/>
      <c r="C19" s="526"/>
      <c r="D19" s="526"/>
      <c r="E19" s="526"/>
      <c r="F19" s="526"/>
      <c r="G19" s="526"/>
      <c r="H19" s="526"/>
      <c r="I19" s="526"/>
      <c r="J19" s="526"/>
      <c r="K19" s="526"/>
      <c r="L19" s="526"/>
      <c r="M19" s="526"/>
      <c r="N19" s="526"/>
      <c r="O19" s="527"/>
    </row>
    <row r="20" spans="1:15" x14ac:dyDescent="0.25">
      <c r="A20" s="525" t="s">
        <v>170</v>
      </c>
      <c r="B20" s="526"/>
      <c r="C20" s="526"/>
      <c r="D20" s="526"/>
      <c r="E20" s="526"/>
      <c r="F20" s="526"/>
      <c r="G20" s="526"/>
      <c r="H20" s="526"/>
      <c r="I20" s="526"/>
      <c r="J20" s="526"/>
      <c r="K20" s="526"/>
      <c r="L20" s="526"/>
      <c r="M20" s="526"/>
      <c r="N20" s="526"/>
      <c r="O20" s="527"/>
    </row>
    <row r="21" spans="1:15" x14ac:dyDescent="0.25">
      <c r="A21" s="540" t="s">
        <v>171</v>
      </c>
      <c r="B21" s="541"/>
      <c r="C21" s="541"/>
      <c r="D21" s="541"/>
      <c r="E21" s="541"/>
      <c r="F21" s="541"/>
      <c r="G21" s="541"/>
      <c r="H21" s="541"/>
      <c r="I21" s="541"/>
      <c r="J21" s="541"/>
      <c r="K21" s="541"/>
      <c r="L21" s="541"/>
      <c r="M21" s="541"/>
      <c r="N21" s="541"/>
      <c r="O21" s="542"/>
    </row>
    <row r="22" spans="1:15" ht="15.75" thickBot="1" x14ac:dyDescent="0.3">
      <c r="A22" s="543"/>
      <c r="B22" s="544"/>
      <c r="C22" s="544"/>
      <c r="D22" s="544"/>
      <c r="E22" s="544"/>
      <c r="F22" s="544"/>
      <c r="G22" s="544"/>
      <c r="H22" s="544"/>
      <c r="I22" s="544"/>
      <c r="J22" s="544"/>
      <c r="K22" s="544"/>
      <c r="L22" s="544"/>
      <c r="M22" s="544"/>
      <c r="N22" s="544"/>
      <c r="O22" s="545"/>
    </row>
  </sheetData>
  <mergeCells count="29">
    <mergeCell ref="A19:O19"/>
    <mergeCell ref="A20:O20"/>
    <mergeCell ref="A21:O21"/>
    <mergeCell ref="A22:O22"/>
    <mergeCell ref="A7:A17"/>
    <mergeCell ref="A18:O18"/>
    <mergeCell ref="B8:B11"/>
    <mergeCell ref="B12:B14"/>
    <mergeCell ref="B4:B6"/>
    <mergeCell ref="C4:I4"/>
    <mergeCell ref="J4:K4"/>
    <mergeCell ref="C5:D5"/>
    <mergeCell ref="E5:E6"/>
    <mergeCell ref="N5:N6"/>
    <mergeCell ref="O5:O6"/>
    <mergeCell ref="F5:F6"/>
    <mergeCell ref="A1:A3"/>
    <mergeCell ref="B1:K3"/>
    <mergeCell ref="J5:J6"/>
    <mergeCell ref="K5:K6"/>
    <mergeCell ref="G5:G6"/>
    <mergeCell ref="H5:I5"/>
    <mergeCell ref="L1:O1"/>
    <mergeCell ref="L2:O2"/>
    <mergeCell ref="L3:O3"/>
    <mergeCell ref="L4:O4"/>
    <mergeCell ref="L5:L6"/>
    <mergeCell ref="M5:M6"/>
    <mergeCell ref="A4:A6"/>
  </mergeCells>
  <printOptions horizontalCentered="1" verticalCentered="1"/>
  <pageMargins left="0.70866141732283472" right="0.70866141732283472" top="0.74803149606299213" bottom="0.74803149606299213" header="0.31496062992125984" footer="0.31496062992125984"/>
  <pageSetup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view="pageBreakPreview" topLeftCell="G12" zoomScaleNormal="70" zoomScaleSheetLayoutView="100" workbookViewId="0">
      <selection activeCell="L13" sqref="L13"/>
    </sheetView>
  </sheetViews>
  <sheetFormatPr baseColWidth="10" defaultRowHeight="15" x14ac:dyDescent="0.25"/>
  <cols>
    <col min="1" max="1" width="11.140625" customWidth="1"/>
    <col min="2" max="2" width="15.5703125" customWidth="1"/>
    <col min="3" max="3" width="6.7109375" customWidth="1"/>
    <col min="4" max="4" width="21.28515625" customWidth="1"/>
    <col min="5" max="5" width="30.5703125" customWidth="1"/>
    <col min="6" max="6" width="26.7109375" customWidth="1"/>
    <col min="7" max="7" width="33.85546875" customWidth="1"/>
    <col min="8" max="8" width="13.28515625" customWidth="1"/>
    <col min="9" max="9" width="14.140625" customWidth="1"/>
    <col min="10" max="10" width="42.42578125" customWidth="1"/>
    <col min="11" max="11" width="13.42578125" customWidth="1"/>
    <col min="12" max="12" width="55.42578125" customWidth="1"/>
    <col min="13" max="13" width="13" customWidth="1"/>
    <col min="14" max="14" width="36.140625" customWidth="1"/>
    <col min="15" max="15" width="20.5703125" customWidth="1"/>
  </cols>
  <sheetData>
    <row r="1" spans="1:16" ht="29.25" customHeight="1" x14ac:dyDescent="0.25">
      <c r="A1" s="517"/>
      <c r="B1" s="520" t="s">
        <v>73</v>
      </c>
      <c r="C1" s="520"/>
      <c r="D1" s="520"/>
      <c r="E1" s="520"/>
      <c r="F1" s="520"/>
      <c r="G1" s="520"/>
      <c r="H1" s="520"/>
      <c r="I1" s="520"/>
      <c r="J1" s="520"/>
      <c r="K1" s="520"/>
      <c r="L1" s="505" t="s">
        <v>157</v>
      </c>
      <c r="M1" s="505"/>
      <c r="N1" s="505"/>
      <c r="O1" s="506"/>
    </row>
    <row r="2" spans="1:16" ht="40.5" customHeight="1" x14ac:dyDescent="0.25">
      <c r="A2" s="518"/>
      <c r="B2" s="521"/>
      <c r="C2" s="521"/>
      <c r="D2" s="521"/>
      <c r="E2" s="521"/>
      <c r="F2" s="521"/>
      <c r="G2" s="521"/>
      <c r="H2" s="521"/>
      <c r="I2" s="521"/>
      <c r="J2" s="521"/>
      <c r="K2" s="521"/>
      <c r="L2" s="507" t="s">
        <v>158</v>
      </c>
      <c r="M2" s="507"/>
      <c r="N2" s="507"/>
      <c r="O2" s="508"/>
    </row>
    <row r="3" spans="1:16" ht="15" customHeight="1" x14ac:dyDescent="0.25">
      <c r="A3" s="519"/>
      <c r="B3" s="522"/>
      <c r="C3" s="522"/>
      <c r="D3" s="522"/>
      <c r="E3" s="522"/>
      <c r="F3" s="522"/>
      <c r="G3" s="522"/>
      <c r="H3" s="522"/>
      <c r="I3" s="522"/>
      <c r="J3" s="522"/>
      <c r="K3" s="522"/>
      <c r="L3" s="523" t="s">
        <v>65</v>
      </c>
      <c r="M3" s="523"/>
      <c r="N3" s="523"/>
      <c r="O3" s="524"/>
    </row>
    <row r="4" spans="1:16" ht="18.75" customHeight="1" x14ac:dyDescent="0.25">
      <c r="A4" s="535" t="s">
        <v>46</v>
      </c>
      <c r="B4" s="535" t="s">
        <v>47</v>
      </c>
      <c r="C4" s="529" t="s">
        <v>0</v>
      </c>
      <c r="D4" s="529"/>
      <c r="E4" s="529"/>
      <c r="F4" s="529"/>
      <c r="G4" s="529"/>
      <c r="H4" s="529"/>
      <c r="I4" s="529"/>
      <c r="J4" s="531" t="s">
        <v>1</v>
      </c>
      <c r="K4" s="531"/>
      <c r="L4" s="528" t="s">
        <v>2</v>
      </c>
      <c r="M4" s="528"/>
      <c r="N4" s="528"/>
      <c r="O4" s="528"/>
    </row>
    <row r="5" spans="1:16" ht="18.75" customHeight="1" x14ac:dyDescent="0.25">
      <c r="A5" s="536"/>
      <c r="B5" s="536"/>
      <c r="C5" s="529" t="s">
        <v>48</v>
      </c>
      <c r="D5" s="529"/>
      <c r="E5" s="529" t="s">
        <v>51</v>
      </c>
      <c r="F5" s="529" t="s">
        <v>52</v>
      </c>
      <c r="G5" s="529" t="s">
        <v>53</v>
      </c>
      <c r="H5" s="529" t="s">
        <v>54</v>
      </c>
      <c r="I5" s="529"/>
      <c r="J5" s="531" t="s">
        <v>57</v>
      </c>
      <c r="K5" s="531" t="s">
        <v>58</v>
      </c>
      <c r="L5" s="528" t="s">
        <v>59</v>
      </c>
      <c r="M5" s="528" t="s">
        <v>60</v>
      </c>
      <c r="N5" s="528" t="s">
        <v>61</v>
      </c>
      <c r="O5" s="528" t="s">
        <v>62</v>
      </c>
    </row>
    <row r="6" spans="1:16" ht="90" customHeight="1" x14ac:dyDescent="0.25">
      <c r="A6" s="536"/>
      <c r="B6" s="536"/>
      <c r="C6" s="2" t="s">
        <v>160</v>
      </c>
      <c r="D6" s="16" t="s">
        <v>50</v>
      </c>
      <c r="E6" s="529"/>
      <c r="F6" s="529"/>
      <c r="G6" s="530"/>
      <c r="H6" s="16" t="s">
        <v>55</v>
      </c>
      <c r="I6" s="16" t="s">
        <v>56</v>
      </c>
      <c r="J6" s="531"/>
      <c r="K6" s="531"/>
      <c r="L6" s="528"/>
      <c r="M6" s="528"/>
      <c r="N6" s="528"/>
      <c r="O6" s="528"/>
    </row>
    <row r="7" spans="1:16" ht="225" customHeight="1" x14ac:dyDescent="0.25">
      <c r="A7" s="516"/>
      <c r="B7" s="516" t="s">
        <v>139</v>
      </c>
      <c r="C7" s="4" t="s">
        <v>29</v>
      </c>
      <c r="D7" s="35" t="s">
        <v>96</v>
      </c>
      <c r="E7" s="35" t="s">
        <v>131</v>
      </c>
      <c r="F7" s="35" t="s">
        <v>97</v>
      </c>
      <c r="G7" s="57" t="s">
        <v>146</v>
      </c>
      <c r="H7" s="34">
        <v>43466</v>
      </c>
      <c r="I7" s="34">
        <v>43830</v>
      </c>
      <c r="J7" s="23" t="s">
        <v>205</v>
      </c>
      <c r="K7" s="68">
        <v>1</v>
      </c>
      <c r="L7" s="72" t="s">
        <v>206</v>
      </c>
      <c r="M7" s="78" t="s">
        <v>166</v>
      </c>
      <c r="N7" s="1"/>
      <c r="O7" s="79" t="s">
        <v>177</v>
      </c>
    </row>
    <row r="8" spans="1:16" ht="231" customHeight="1" x14ac:dyDescent="0.25">
      <c r="A8" s="516"/>
      <c r="B8" s="516"/>
      <c r="C8" s="4" t="s">
        <v>109</v>
      </c>
      <c r="D8" s="35" t="s">
        <v>98</v>
      </c>
      <c r="E8" s="35" t="s">
        <v>34</v>
      </c>
      <c r="F8" s="35" t="s">
        <v>35</v>
      </c>
      <c r="G8" s="57" t="s">
        <v>99</v>
      </c>
      <c r="H8" s="34">
        <v>43466</v>
      </c>
      <c r="I8" s="34">
        <v>43830</v>
      </c>
      <c r="J8" s="23" t="s">
        <v>207</v>
      </c>
      <c r="K8" s="81">
        <v>0</v>
      </c>
      <c r="L8" s="23" t="s">
        <v>208</v>
      </c>
      <c r="M8" s="78" t="s">
        <v>166</v>
      </c>
      <c r="N8" s="1"/>
      <c r="O8" s="79" t="s">
        <v>177</v>
      </c>
    </row>
    <row r="9" spans="1:16" ht="228" customHeight="1" x14ac:dyDescent="0.25">
      <c r="A9" s="516"/>
      <c r="B9" s="15" t="s">
        <v>120</v>
      </c>
      <c r="C9" s="4" t="s">
        <v>30</v>
      </c>
      <c r="D9" s="35" t="s">
        <v>100</v>
      </c>
      <c r="E9" s="20" t="s">
        <v>70</v>
      </c>
      <c r="F9" s="20" t="s">
        <v>69</v>
      </c>
      <c r="G9" s="57" t="s">
        <v>36</v>
      </c>
      <c r="H9" s="40">
        <v>43466</v>
      </c>
      <c r="I9" s="40">
        <v>43830</v>
      </c>
      <c r="J9" s="23" t="s">
        <v>209</v>
      </c>
      <c r="K9" s="81">
        <v>1</v>
      </c>
      <c r="L9" s="23" t="s">
        <v>210</v>
      </c>
      <c r="M9" s="78" t="s">
        <v>166</v>
      </c>
      <c r="N9" s="82"/>
      <c r="O9" s="79" t="s">
        <v>177</v>
      </c>
    </row>
    <row r="10" spans="1:16" ht="256.5" customHeight="1" x14ac:dyDescent="0.25">
      <c r="A10" s="516"/>
      <c r="B10" s="553" t="s">
        <v>111</v>
      </c>
      <c r="C10" s="4" t="s">
        <v>31</v>
      </c>
      <c r="D10" s="33" t="s">
        <v>112</v>
      </c>
      <c r="E10" s="21" t="s">
        <v>113</v>
      </c>
      <c r="F10" s="21" t="s">
        <v>114</v>
      </c>
      <c r="G10" s="53" t="s">
        <v>142</v>
      </c>
      <c r="H10" s="40">
        <v>43467</v>
      </c>
      <c r="I10" s="40">
        <v>43830</v>
      </c>
      <c r="J10" s="23" t="s">
        <v>211</v>
      </c>
      <c r="K10" s="95">
        <v>1</v>
      </c>
      <c r="L10" s="23" t="s">
        <v>227</v>
      </c>
      <c r="M10" s="78" t="s">
        <v>166</v>
      </c>
      <c r="N10" s="23" t="s">
        <v>168</v>
      </c>
      <c r="O10" s="79" t="s">
        <v>177</v>
      </c>
    </row>
    <row r="11" spans="1:16" ht="233.25" customHeight="1" x14ac:dyDescent="0.25">
      <c r="A11" s="516"/>
      <c r="B11" s="554"/>
      <c r="C11" s="4" t="s">
        <v>3</v>
      </c>
      <c r="D11" s="21" t="s">
        <v>115</v>
      </c>
      <c r="E11" s="21" t="s">
        <v>116</v>
      </c>
      <c r="F11" s="21" t="s">
        <v>117</v>
      </c>
      <c r="G11" s="54" t="s">
        <v>143</v>
      </c>
      <c r="H11" s="15">
        <v>43467</v>
      </c>
      <c r="I11" s="15">
        <v>43830</v>
      </c>
      <c r="J11" s="23" t="s">
        <v>212</v>
      </c>
      <c r="K11" s="96">
        <v>1</v>
      </c>
      <c r="L11" s="23" t="s">
        <v>228</v>
      </c>
      <c r="M11" s="78" t="s">
        <v>166</v>
      </c>
      <c r="N11" s="23" t="s">
        <v>168</v>
      </c>
      <c r="O11" s="79" t="s">
        <v>177</v>
      </c>
    </row>
    <row r="12" spans="1:16" ht="173.25" customHeight="1" x14ac:dyDescent="0.25">
      <c r="A12" s="516"/>
      <c r="B12" s="40" t="s">
        <v>123</v>
      </c>
      <c r="C12" s="4" t="s">
        <v>71</v>
      </c>
      <c r="D12" s="35" t="s">
        <v>38</v>
      </c>
      <c r="E12" s="35" t="s">
        <v>39</v>
      </c>
      <c r="F12" s="35" t="s">
        <v>41</v>
      </c>
      <c r="G12" s="57" t="s">
        <v>36</v>
      </c>
      <c r="H12" s="40">
        <v>43466</v>
      </c>
      <c r="I12" s="40">
        <v>43830</v>
      </c>
      <c r="J12" s="23" t="s">
        <v>213</v>
      </c>
      <c r="K12" s="97">
        <v>0</v>
      </c>
      <c r="L12" s="23" t="s">
        <v>214</v>
      </c>
      <c r="M12" s="78" t="s">
        <v>166</v>
      </c>
      <c r="N12" s="1"/>
      <c r="O12" s="79" t="s">
        <v>177</v>
      </c>
    </row>
    <row r="13" spans="1:16" ht="178.5" customHeight="1" x14ac:dyDescent="0.25">
      <c r="A13" s="516"/>
      <c r="B13" s="15" t="s">
        <v>15</v>
      </c>
      <c r="C13" s="4" t="s">
        <v>40</v>
      </c>
      <c r="D13" s="35" t="s">
        <v>16</v>
      </c>
      <c r="E13" s="23" t="s">
        <v>17</v>
      </c>
      <c r="F13" s="22" t="s">
        <v>161</v>
      </c>
      <c r="G13" s="35" t="s">
        <v>18</v>
      </c>
      <c r="H13" s="40">
        <v>43467</v>
      </c>
      <c r="I13" s="40">
        <v>43830</v>
      </c>
      <c r="J13" s="35" t="s">
        <v>215</v>
      </c>
      <c r="K13" s="67">
        <v>0.25</v>
      </c>
      <c r="L13" s="35" t="s">
        <v>216</v>
      </c>
      <c r="M13" s="86" t="s">
        <v>166</v>
      </c>
      <c r="N13" s="35" t="s">
        <v>169</v>
      </c>
      <c r="O13" s="87" t="s">
        <v>177</v>
      </c>
      <c r="P13" s="88"/>
    </row>
    <row r="14" spans="1:16" x14ac:dyDescent="0.25">
      <c r="A14" s="27" t="s">
        <v>163</v>
      </c>
      <c r="B14" s="28"/>
      <c r="H14" s="28"/>
      <c r="I14" s="28"/>
      <c r="J14" s="28"/>
      <c r="K14" s="28"/>
      <c r="L14" s="28"/>
      <c r="M14" s="28"/>
      <c r="N14" s="28"/>
      <c r="O14" s="29"/>
    </row>
    <row r="15" spans="1:16" x14ac:dyDescent="0.25">
      <c r="A15" s="5" t="s">
        <v>170</v>
      </c>
      <c r="B15" s="6"/>
      <c r="C15" s="8"/>
      <c r="D15" s="8"/>
      <c r="E15" s="8"/>
      <c r="F15" s="8"/>
      <c r="G15" s="8"/>
      <c r="H15" s="6"/>
      <c r="I15" s="6"/>
      <c r="J15" s="6"/>
      <c r="K15" s="6"/>
      <c r="L15" s="6"/>
      <c r="M15" s="6"/>
      <c r="N15" s="6"/>
      <c r="O15" s="7"/>
    </row>
    <row r="16" spans="1:16" ht="15.75" thickBot="1" x14ac:dyDescent="0.3">
      <c r="A16" s="19" t="s">
        <v>171</v>
      </c>
      <c r="B16" s="17"/>
      <c r="C16" s="17"/>
      <c r="D16" s="17"/>
      <c r="E16" s="17"/>
      <c r="F16" s="17"/>
      <c r="G16" s="17"/>
      <c r="H16" s="17"/>
      <c r="I16" s="17"/>
      <c r="J16" s="17"/>
      <c r="K16" s="17"/>
      <c r="L16" s="17"/>
      <c r="M16" s="17"/>
      <c r="N16" s="17"/>
      <c r="O16" s="18"/>
    </row>
  </sheetData>
  <mergeCells count="24">
    <mergeCell ref="B7:B8"/>
    <mergeCell ref="A7:A13"/>
    <mergeCell ref="B10:B11"/>
    <mergeCell ref="A4:A6"/>
    <mergeCell ref="B4:B6"/>
    <mergeCell ref="L4:O4"/>
    <mergeCell ref="C5:D5"/>
    <mergeCell ref="E5:E6"/>
    <mergeCell ref="M5:M6"/>
    <mergeCell ref="G5:G6"/>
    <mergeCell ref="J5:J6"/>
    <mergeCell ref="L5:L6"/>
    <mergeCell ref="N5:N6"/>
    <mergeCell ref="O5:O6"/>
    <mergeCell ref="C4:I4"/>
    <mergeCell ref="J4:K4"/>
    <mergeCell ref="K5:K6"/>
    <mergeCell ref="H5:I5"/>
    <mergeCell ref="F5:F6"/>
    <mergeCell ref="A1:A3"/>
    <mergeCell ref="B1:K3"/>
    <mergeCell ref="L1:O1"/>
    <mergeCell ref="L2:O2"/>
    <mergeCell ref="L3:O3"/>
  </mergeCells>
  <printOptions horizontalCentered="1" verticalCentered="1"/>
  <pageMargins left="0.70866141732283472" right="0.70866141732283472" top="0.74803149606299213" bottom="0.74803149606299213" header="0.31496062992125984" footer="0.31496062992125984"/>
  <pageSetup scale="5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view="pageBreakPreview" topLeftCell="K5" zoomScale="98" zoomScaleNormal="70" zoomScaleSheetLayoutView="98" workbookViewId="0">
      <selection activeCell="L7" sqref="L7"/>
    </sheetView>
  </sheetViews>
  <sheetFormatPr baseColWidth="10" defaultRowHeight="15" x14ac:dyDescent="0.25"/>
  <cols>
    <col min="1" max="1" width="16.28515625" customWidth="1"/>
    <col min="2" max="2" width="20.42578125" customWidth="1"/>
    <col min="3" max="3" width="12.7109375" customWidth="1"/>
    <col min="4" max="4" width="25.85546875" customWidth="1"/>
    <col min="5" max="5" width="17.5703125" customWidth="1"/>
    <col min="6" max="6" width="26.7109375" customWidth="1"/>
    <col min="7" max="7" width="21.5703125" customWidth="1"/>
    <col min="8" max="8" width="16.85546875" customWidth="1"/>
    <col min="9" max="9" width="14.85546875" customWidth="1"/>
    <col min="10" max="10" width="74.42578125" customWidth="1"/>
    <col min="11" max="11" width="15.85546875" customWidth="1"/>
    <col min="12" max="12" width="138.140625" customWidth="1"/>
    <col min="13" max="13" width="21.85546875" customWidth="1"/>
    <col min="14" max="14" width="36.85546875" customWidth="1"/>
    <col min="15" max="15" width="29.140625" customWidth="1"/>
  </cols>
  <sheetData>
    <row r="1" spans="1:15" ht="33.75" customHeight="1" x14ac:dyDescent="0.25">
      <c r="A1" s="517"/>
      <c r="B1" s="520" t="s">
        <v>73</v>
      </c>
      <c r="C1" s="520"/>
      <c r="D1" s="520"/>
      <c r="E1" s="520"/>
      <c r="F1" s="520"/>
      <c r="G1" s="520"/>
      <c r="H1" s="520"/>
      <c r="I1" s="520"/>
      <c r="J1" s="520"/>
      <c r="K1" s="520"/>
      <c r="L1" s="505" t="s">
        <v>157</v>
      </c>
      <c r="M1" s="505"/>
      <c r="N1" s="505"/>
      <c r="O1" s="506"/>
    </row>
    <row r="2" spans="1:15" ht="27.75" customHeight="1" x14ac:dyDescent="0.25">
      <c r="A2" s="518"/>
      <c r="B2" s="521"/>
      <c r="C2" s="521"/>
      <c r="D2" s="521"/>
      <c r="E2" s="521"/>
      <c r="F2" s="521"/>
      <c r="G2" s="521"/>
      <c r="H2" s="521"/>
      <c r="I2" s="521"/>
      <c r="J2" s="521"/>
      <c r="K2" s="521"/>
      <c r="L2" s="507" t="s">
        <v>158</v>
      </c>
      <c r="M2" s="507"/>
      <c r="N2" s="507"/>
      <c r="O2" s="508"/>
    </row>
    <row r="3" spans="1:15" ht="15" customHeight="1" x14ac:dyDescent="0.25">
      <c r="A3" s="519"/>
      <c r="B3" s="522"/>
      <c r="C3" s="522"/>
      <c r="D3" s="522"/>
      <c r="E3" s="522"/>
      <c r="F3" s="522"/>
      <c r="G3" s="522"/>
      <c r="H3" s="522"/>
      <c r="I3" s="522"/>
      <c r="J3" s="522"/>
      <c r="K3" s="522"/>
      <c r="L3" s="523" t="s">
        <v>66</v>
      </c>
      <c r="M3" s="523"/>
      <c r="N3" s="523"/>
      <c r="O3" s="524"/>
    </row>
    <row r="4" spans="1:15" ht="18.75" customHeight="1" x14ac:dyDescent="0.25">
      <c r="A4" s="535" t="s">
        <v>46</v>
      </c>
      <c r="B4" s="535" t="s">
        <v>47</v>
      </c>
      <c r="C4" s="529" t="s">
        <v>0</v>
      </c>
      <c r="D4" s="529"/>
      <c r="E4" s="529"/>
      <c r="F4" s="529"/>
      <c r="G4" s="529"/>
      <c r="H4" s="529"/>
      <c r="I4" s="529"/>
      <c r="J4" s="531" t="s">
        <v>1</v>
      </c>
      <c r="K4" s="531"/>
      <c r="L4" s="528" t="s">
        <v>2</v>
      </c>
      <c r="M4" s="528"/>
      <c r="N4" s="528"/>
      <c r="O4" s="528"/>
    </row>
    <row r="5" spans="1:15" ht="18.75" customHeight="1" x14ac:dyDescent="0.25">
      <c r="A5" s="536"/>
      <c r="B5" s="536"/>
      <c r="C5" s="529" t="s">
        <v>48</v>
      </c>
      <c r="D5" s="529"/>
      <c r="E5" s="529" t="s">
        <v>51</v>
      </c>
      <c r="F5" s="529" t="s">
        <v>52</v>
      </c>
      <c r="G5" s="529" t="s">
        <v>53</v>
      </c>
      <c r="H5" s="529" t="s">
        <v>54</v>
      </c>
      <c r="I5" s="529"/>
      <c r="J5" s="531" t="s">
        <v>57</v>
      </c>
      <c r="K5" s="531" t="s">
        <v>58</v>
      </c>
      <c r="L5" s="555" t="s">
        <v>59</v>
      </c>
      <c r="M5" s="555" t="s">
        <v>159</v>
      </c>
      <c r="N5" s="555" t="s">
        <v>61</v>
      </c>
      <c r="O5" s="555" t="s">
        <v>62</v>
      </c>
    </row>
    <row r="6" spans="1:15" ht="99.75" customHeight="1" x14ac:dyDescent="0.25">
      <c r="A6" s="536"/>
      <c r="B6" s="536"/>
      <c r="C6" s="2" t="s">
        <v>49</v>
      </c>
      <c r="D6" s="16" t="s">
        <v>50</v>
      </c>
      <c r="E6" s="529"/>
      <c r="F6" s="529"/>
      <c r="G6" s="530"/>
      <c r="H6" s="16" t="s">
        <v>55</v>
      </c>
      <c r="I6" s="16" t="s">
        <v>56</v>
      </c>
      <c r="J6" s="531"/>
      <c r="K6" s="531"/>
      <c r="L6" s="555"/>
      <c r="M6" s="555"/>
      <c r="N6" s="555"/>
      <c r="O6" s="555"/>
    </row>
    <row r="7" spans="1:15" ht="362.25" customHeight="1" x14ac:dyDescent="0.25">
      <c r="A7" s="516" t="s">
        <v>6</v>
      </c>
      <c r="B7" s="1"/>
      <c r="C7" s="12" t="s">
        <v>138</v>
      </c>
      <c r="D7" s="30" t="s">
        <v>45</v>
      </c>
      <c r="E7" s="49" t="s">
        <v>19</v>
      </c>
      <c r="F7" s="30" t="s">
        <v>42</v>
      </c>
      <c r="G7" s="12" t="s">
        <v>102</v>
      </c>
      <c r="H7" s="46">
        <v>43466</v>
      </c>
      <c r="I7" s="46">
        <v>43646</v>
      </c>
      <c r="J7" s="35" t="s">
        <v>217</v>
      </c>
      <c r="K7" s="73">
        <v>1</v>
      </c>
      <c r="L7" s="35" t="s">
        <v>229</v>
      </c>
      <c r="M7" s="78" t="s">
        <v>166</v>
      </c>
      <c r="N7" s="35" t="s">
        <v>221</v>
      </c>
      <c r="O7" s="35" t="s">
        <v>177</v>
      </c>
    </row>
    <row r="8" spans="1:15" ht="318.75" customHeight="1" x14ac:dyDescent="0.25">
      <c r="A8" s="516"/>
      <c r="B8" s="1"/>
      <c r="C8" s="12" t="s">
        <v>130</v>
      </c>
      <c r="D8" s="62" t="s">
        <v>156</v>
      </c>
      <c r="E8" s="49"/>
      <c r="F8" s="50"/>
      <c r="G8" s="13"/>
      <c r="H8" s="46"/>
      <c r="I8" s="46"/>
      <c r="J8" s="20" t="s">
        <v>218</v>
      </c>
      <c r="K8" s="64"/>
      <c r="L8" s="35" t="s">
        <v>225</v>
      </c>
      <c r="M8" s="78" t="s">
        <v>166</v>
      </c>
      <c r="N8" s="35" t="s">
        <v>224</v>
      </c>
      <c r="O8" s="35" t="s">
        <v>177</v>
      </c>
    </row>
    <row r="9" spans="1:15" ht="409.5" customHeight="1" x14ac:dyDescent="0.25">
      <c r="A9" s="516"/>
      <c r="B9" s="1"/>
      <c r="C9" s="3" t="s">
        <v>129</v>
      </c>
      <c r="D9" s="24" t="s">
        <v>125</v>
      </c>
      <c r="E9" s="25">
        <v>1</v>
      </c>
      <c r="F9" s="24" t="s">
        <v>126</v>
      </c>
      <c r="G9" s="13" t="s">
        <v>127</v>
      </c>
      <c r="H9" s="26">
        <v>43466</v>
      </c>
      <c r="I9" s="26">
        <v>43830</v>
      </c>
      <c r="J9" s="22" t="s">
        <v>219</v>
      </c>
      <c r="K9" s="75" t="s">
        <v>175</v>
      </c>
      <c r="L9" s="22" t="s">
        <v>220</v>
      </c>
      <c r="M9" s="78" t="s">
        <v>166</v>
      </c>
      <c r="N9" s="22" t="s">
        <v>174</v>
      </c>
      <c r="O9" s="35" t="s">
        <v>177</v>
      </c>
    </row>
    <row r="10" spans="1:15" x14ac:dyDescent="0.25">
      <c r="A10" s="27" t="s">
        <v>163</v>
      </c>
      <c r="B10" s="44"/>
      <c r="H10" s="44"/>
      <c r="I10" s="44"/>
      <c r="J10" s="44"/>
      <c r="K10" s="44"/>
      <c r="L10" s="44"/>
      <c r="M10" s="44"/>
      <c r="N10" s="44"/>
      <c r="O10" s="45"/>
    </row>
    <row r="11" spans="1:15" x14ac:dyDescent="0.25">
      <c r="A11" s="41" t="s">
        <v>170</v>
      </c>
      <c r="B11" s="42"/>
      <c r="C11" s="8"/>
      <c r="D11" s="8"/>
      <c r="E11" s="8"/>
      <c r="F11" s="8"/>
      <c r="G11" s="8"/>
      <c r="H11" s="42"/>
      <c r="I11" s="42"/>
      <c r="J11" s="42"/>
      <c r="K11" s="42"/>
      <c r="L11" s="42"/>
      <c r="M11" s="42"/>
      <c r="N11" s="42"/>
      <c r="O11" s="43"/>
    </row>
    <row r="12" spans="1:15" x14ac:dyDescent="0.25">
      <c r="A12" s="41" t="s">
        <v>171</v>
      </c>
      <c r="B12" s="42"/>
      <c r="C12" s="42"/>
      <c r="D12" s="42"/>
      <c r="E12" s="42"/>
      <c r="F12" s="42"/>
      <c r="G12" s="42"/>
      <c r="H12" s="42"/>
      <c r="I12" s="42"/>
      <c r="J12" s="42"/>
      <c r="K12" s="42"/>
      <c r="L12" s="42"/>
      <c r="M12" s="42"/>
      <c r="N12" s="42"/>
      <c r="O12" s="43"/>
    </row>
  </sheetData>
  <mergeCells count="22">
    <mergeCell ref="A7:A9"/>
    <mergeCell ref="A1:A3"/>
    <mergeCell ref="A4:A6"/>
    <mergeCell ref="E5:E6"/>
    <mergeCell ref="F5:F6"/>
    <mergeCell ref="B4:B6"/>
    <mergeCell ref="C4:I4"/>
    <mergeCell ref="B1:K3"/>
    <mergeCell ref="C5:D5"/>
    <mergeCell ref="G5:G6"/>
    <mergeCell ref="H5:I5"/>
    <mergeCell ref="O5:O6"/>
    <mergeCell ref="J5:J6"/>
    <mergeCell ref="K5:K6"/>
    <mergeCell ref="L5:L6"/>
    <mergeCell ref="M5:M6"/>
    <mergeCell ref="N5:N6"/>
    <mergeCell ref="L1:O1"/>
    <mergeCell ref="L2:O2"/>
    <mergeCell ref="L3:O3"/>
    <mergeCell ref="J4:K4"/>
    <mergeCell ref="L4:O4"/>
  </mergeCells>
  <pageMargins left="0.70866141732283472" right="0.70866141732283472" top="0.74803149606299213" bottom="0.74803149606299213" header="0.31496062992125984" footer="0.31496062992125984"/>
  <pageSetup scale="48"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Comp. 1 Riesgos de Corrupción</vt:lpstr>
      <vt:lpstr>Comp. 3 Rendición de Cuentas</vt:lpstr>
      <vt:lpstr>Comp. 4 Atención al Ciudadano</vt:lpstr>
      <vt:lpstr> Comp. 5 Transp. y Acc Informa.</vt:lpstr>
      <vt:lpstr>Comp. 6 Iniciativas Adicionales</vt:lpstr>
      <vt:lpstr>' Comp. 5 Transp. y Acc Informa.'!Área_de_impresión</vt:lpstr>
      <vt:lpstr>'Comp. 3 Rendición de Cuentas'!Área_de_impresión</vt:lpstr>
      <vt:lpstr>'Comp. 4 Atención al Ciudadano'!Área_de_impresión</vt:lpstr>
      <vt:lpstr>'Comp. 1 Riesgos de Corrupción'!Títulos_a_imprimir</vt:lpstr>
      <vt:lpstr>'Comp. 4 Atención al Ciudadano'!Títulos_a_imprimir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gladys Gonzalez Herrera</cp:lastModifiedBy>
  <cp:lastPrinted>2019-05-09T18:20:24Z</cp:lastPrinted>
  <dcterms:created xsi:type="dcterms:W3CDTF">2016-07-21T13:11:08Z</dcterms:created>
  <dcterms:modified xsi:type="dcterms:W3CDTF">2019-05-15T20:38:26Z</dcterms:modified>
</cp:coreProperties>
</file>